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ikael Chenko\Downloads\"/>
    </mc:Choice>
  </mc:AlternateContent>
  <xr:revisionPtr revIDLastSave="0" documentId="13_ncr:1_{4E1F2A37-681C-4151-80B2-6FA4DFA6107D}" xr6:coauthVersionLast="47" xr6:coauthVersionMax="47" xr10:uidLastSave="{00000000-0000-0000-0000-000000000000}"/>
  <bookViews>
    <workbookView xWindow="28680" yWindow="-120" windowWidth="24240" windowHeight="13740" firstSheet="1" activeTab="2" xr2:uid="{00000000-000D-0000-FFFF-FFFF00000000}"/>
  </bookViews>
  <sheets>
    <sheet name="MONTHENTRY" sheetId="8" state="hidden" r:id="rId1"/>
    <sheet name="Sum &amp; FG" sheetId="4" r:id="rId2"/>
    <sheet name="State Details" sheetId="12" r:id="rId3"/>
    <sheet name="State Details (2)" sheetId="29" r:id="rId4"/>
    <sheet name="SumSum" sheetId="14" r:id="rId5"/>
    <sheet name="LG Details " sheetId="26" r:id="rId6"/>
    <sheet name="Ecology to States" sheetId="13" r:id="rId7"/>
    <sheet name="Eco to LGCs" sheetId="20" r:id="rId8"/>
    <sheet name="ECOLOGY TO INDIVIDUAL LGCS" sheetId="24" r:id="rId9"/>
  </sheets>
  <definedNames>
    <definedName name="ACCTDATE">#REF!</definedName>
    <definedName name="acctmonth">MONTHENTRY!$F$6</definedName>
    <definedName name="previuosmonth">MONTHENTRY!$B$6</definedName>
    <definedName name="_xlnm.Print_Area" localSheetId="4">SumSum!$A$1:$L$44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80" i="24" l="1"/>
  <c r="E780" i="24"/>
  <c r="D780" i="24"/>
  <c r="G779" i="24"/>
  <c r="G778" i="24"/>
  <c r="G777" i="24"/>
  <c r="G776" i="24"/>
  <c r="G775" i="24"/>
  <c r="G774" i="24"/>
  <c r="G773" i="24"/>
  <c r="G772" i="24"/>
  <c r="G771" i="24"/>
  <c r="G770" i="24"/>
  <c r="G769" i="24"/>
  <c r="G768" i="24"/>
  <c r="G767" i="24"/>
  <c r="G766" i="24"/>
  <c r="G765" i="24"/>
  <c r="G764" i="24"/>
  <c r="G763" i="24"/>
  <c r="G762" i="24"/>
  <c r="G761" i="24"/>
  <c r="G760" i="24"/>
  <c r="G759" i="24"/>
  <c r="G758" i="24"/>
  <c r="G757" i="24"/>
  <c r="G756" i="24"/>
  <c r="G755" i="24"/>
  <c r="G754" i="24"/>
  <c r="G753" i="24"/>
  <c r="G752" i="24"/>
  <c r="G751" i="24"/>
  <c r="G750" i="24"/>
  <c r="G749" i="24"/>
  <c r="G748" i="24"/>
  <c r="G747" i="24"/>
  <c r="G746" i="24"/>
  <c r="G745" i="24"/>
  <c r="G744" i="24"/>
  <c r="G743" i="24"/>
  <c r="G742" i="24"/>
  <c r="G741" i="24"/>
  <c r="G740" i="24"/>
  <c r="G739" i="24"/>
  <c r="G738" i="24"/>
  <c r="G737" i="24"/>
  <c r="G736" i="24"/>
  <c r="G735" i="24"/>
  <c r="G734" i="24"/>
  <c r="G733" i="24"/>
  <c r="G732" i="24"/>
  <c r="G731" i="24"/>
  <c r="G730" i="24"/>
  <c r="G729" i="24"/>
  <c r="G728" i="24"/>
  <c r="G727" i="24"/>
  <c r="G726" i="24"/>
  <c r="G725" i="24"/>
  <c r="G724" i="24"/>
  <c r="G723" i="24"/>
  <c r="G722" i="24"/>
  <c r="G721" i="24"/>
  <c r="G720" i="24"/>
  <c r="G719" i="24"/>
  <c r="G718" i="24"/>
  <c r="G717" i="24"/>
  <c r="G716" i="24"/>
  <c r="G715" i="24"/>
  <c r="G714" i="24"/>
  <c r="G713" i="24"/>
  <c r="G712" i="24"/>
  <c r="G711" i="24"/>
  <c r="G710" i="24"/>
  <c r="G709" i="24"/>
  <c r="G708" i="24"/>
  <c r="G707" i="24"/>
  <c r="G706" i="24"/>
  <c r="G705" i="24"/>
  <c r="G704" i="24"/>
  <c r="G703" i="24"/>
  <c r="G702" i="24"/>
  <c r="G701" i="24"/>
  <c r="G700" i="24"/>
  <c r="G699" i="24"/>
  <c r="G698" i="24"/>
  <c r="G697" i="24"/>
  <c r="G696" i="24"/>
  <c r="G695" i="24"/>
  <c r="G694" i="24"/>
  <c r="G693" i="24"/>
  <c r="G692" i="24"/>
  <c r="G691" i="24"/>
  <c r="G690" i="24"/>
  <c r="G689" i="24"/>
  <c r="G688" i="24"/>
  <c r="G687" i="24"/>
  <c r="G686" i="24"/>
  <c r="G685" i="24"/>
  <c r="G684" i="24"/>
  <c r="G683" i="24"/>
  <c r="G682" i="24"/>
  <c r="G681" i="24"/>
  <c r="G680" i="24"/>
  <c r="G679" i="24"/>
  <c r="G678" i="24"/>
  <c r="G677" i="24"/>
  <c r="G676" i="24"/>
  <c r="G675" i="24"/>
  <c r="G674" i="24"/>
  <c r="G673" i="24"/>
  <c r="G672" i="24"/>
  <c r="G671" i="24"/>
  <c r="G670" i="24"/>
  <c r="G669" i="24"/>
  <c r="G668" i="24"/>
  <c r="G667" i="24"/>
  <c r="G666" i="24"/>
  <c r="G665" i="24"/>
  <c r="G664" i="24"/>
  <c r="G663" i="24"/>
  <c r="G662" i="24"/>
  <c r="G661" i="24"/>
  <c r="G660" i="24"/>
  <c r="G659" i="24"/>
  <c r="G658" i="24"/>
  <c r="G657" i="24"/>
  <c r="G656" i="24"/>
  <c r="G655" i="24"/>
  <c r="G654" i="24"/>
  <c r="G653" i="24"/>
  <c r="G652" i="24"/>
  <c r="G651" i="24"/>
  <c r="G650" i="24"/>
  <c r="G649" i="24"/>
  <c r="G648" i="24"/>
  <c r="G647" i="24"/>
  <c r="G646" i="24"/>
  <c r="G645" i="24"/>
  <c r="G644" i="24"/>
  <c r="G643" i="24"/>
  <c r="G642" i="24"/>
  <c r="G641" i="24"/>
  <c r="G640" i="24"/>
  <c r="G639" i="24"/>
  <c r="G638" i="24"/>
  <c r="G637" i="24"/>
  <c r="G636" i="24"/>
  <c r="G635" i="24"/>
  <c r="G634" i="24"/>
  <c r="G633" i="24"/>
  <c r="G632" i="24"/>
  <c r="G631" i="24"/>
  <c r="G630" i="24"/>
  <c r="G629" i="24"/>
  <c r="G628" i="24"/>
  <c r="G627" i="24"/>
  <c r="G626" i="24"/>
  <c r="G625" i="24"/>
  <c r="G624" i="24"/>
  <c r="G623" i="24"/>
  <c r="G622" i="24"/>
  <c r="G621" i="24"/>
  <c r="G620" i="24"/>
  <c r="G619" i="24"/>
  <c r="G618" i="24"/>
  <c r="G617" i="24"/>
  <c r="G616" i="24"/>
  <c r="G615" i="24"/>
  <c r="G614" i="24"/>
  <c r="G613" i="24"/>
  <c r="G612" i="24"/>
  <c r="G611" i="24"/>
  <c r="G610" i="24"/>
  <c r="G609" i="24"/>
  <c r="G608" i="24"/>
  <c r="G607" i="24"/>
  <c r="G606" i="24"/>
  <c r="G605" i="24"/>
  <c r="G604" i="24"/>
  <c r="G603" i="24"/>
  <c r="G602" i="24"/>
  <c r="G601" i="24"/>
  <c r="G600" i="24"/>
  <c r="G599" i="24"/>
  <c r="G598" i="24"/>
  <c r="G597" i="24"/>
  <c r="G596" i="24"/>
  <c r="G595" i="24"/>
  <c r="G594" i="24"/>
  <c r="G593" i="24"/>
  <c r="G592" i="24"/>
  <c r="G591" i="24"/>
  <c r="G590" i="24"/>
  <c r="G589" i="24"/>
  <c r="G588" i="24"/>
  <c r="G587" i="24"/>
  <c r="G586" i="24"/>
  <c r="G585" i="24"/>
  <c r="G584" i="24"/>
  <c r="G583" i="24"/>
  <c r="G582" i="24"/>
  <c r="G581" i="24"/>
  <c r="G580" i="24"/>
  <c r="G579" i="24"/>
  <c r="G578" i="24"/>
  <c r="G577" i="24"/>
  <c r="G576" i="24"/>
  <c r="G575" i="24"/>
  <c r="G574" i="24"/>
  <c r="G573" i="24"/>
  <c r="G572" i="24"/>
  <c r="G571" i="24"/>
  <c r="G570" i="24"/>
  <c r="G569" i="24"/>
  <c r="G568" i="24"/>
  <c r="G567" i="24"/>
  <c r="G566" i="24"/>
  <c r="G565" i="24"/>
  <c r="G564" i="24"/>
  <c r="G563" i="24"/>
  <c r="G562" i="24"/>
  <c r="G561" i="24"/>
  <c r="G560" i="24"/>
  <c r="G559" i="24"/>
  <c r="G558" i="24"/>
  <c r="G557" i="24"/>
  <c r="G556" i="24"/>
  <c r="G555" i="24"/>
  <c r="G554" i="24"/>
  <c r="G553" i="24"/>
  <c r="G552" i="24"/>
  <c r="G551" i="24"/>
  <c r="G550" i="24"/>
  <c r="G549" i="24"/>
  <c r="G548" i="24"/>
  <c r="G547" i="24"/>
  <c r="G546" i="24"/>
  <c r="G545" i="24"/>
  <c r="G544" i="24"/>
  <c r="G543" i="24"/>
  <c r="G542" i="24"/>
  <c r="G541" i="24"/>
  <c r="G540" i="24"/>
  <c r="G539" i="24"/>
  <c r="G538" i="24"/>
  <c r="G537" i="24"/>
  <c r="G536" i="24"/>
  <c r="G535" i="24"/>
  <c r="G534" i="24"/>
  <c r="G533" i="24"/>
  <c r="G532" i="24"/>
  <c r="G531" i="24"/>
  <c r="G530" i="24"/>
  <c r="G529" i="24"/>
  <c r="G528" i="24"/>
  <c r="G527" i="24"/>
  <c r="G526" i="24"/>
  <c r="G525" i="24"/>
  <c r="G524" i="24"/>
  <c r="G523" i="24"/>
  <c r="G522" i="24"/>
  <c r="G521" i="24"/>
  <c r="G520" i="24"/>
  <c r="G519" i="24"/>
  <c r="G518" i="24"/>
  <c r="G517" i="24"/>
  <c r="G516" i="24"/>
  <c r="G515" i="24"/>
  <c r="G514" i="24"/>
  <c r="G513" i="24"/>
  <c r="G512" i="24"/>
  <c r="G511" i="24"/>
  <c r="G510" i="24"/>
  <c r="G509" i="24"/>
  <c r="G508" i="24"/>
  <c r="G507" i="24"/>
  <c r="G506" i="24"/>
  <c r="G505" i="24"/>
  <c r="G504" i="24"/>
  <c r="G503" i="24"/>
  <c r="G502" i="24"/>
  <c r="G501" i="24"/>
  <c r="G500" i="24"/>
  <c r="G499" i="24"/>
  <c r="G498" i="24"/>
  <c r="G497" i="24"/>
  <c r="G496" i="24"/>
  <c r="G495" i="24"/>
  <c r="G494" i="24"/>
  <c r="G493" i="24"/>
  <c r="G492" i="24"/>
  <c r="G491" i="24"/>
  <c r="G490" i="24"/>
  <c r="G489" i="24"/>
  <c r="G488" i="24"/>
  <c r="G487" i="24"/>
  <c r="G486" i="24"/>
  <c r="G485" i="24"/>
  <c r="G484" i="24"/>
  <c r="G483" i="24"/>
  <c r="G482" i="24"/>
  <c r="G481" i="24"/>
  <c r="G480" i="24"/>
  <c r="G479" i="24"/>
  <c r="G478" i="24"/>
  <c r="G477" i="24"/>
  <c r="G476" i="24"/>
  <c r="G475" i="24"/>
  <c r="G474" i="24"/>
  <c r="G473" i="24"/>
  <c r="G472" i="24"/>
  <c r="G471" i="24"/>
  <c r="G470" i="24"/>
  <c r="G469" i="24"/>
  <c r="G468" i="24"/>
  <c r="G467" i="24"/>
  <c r="G466" i="24"/>
  <c r="G465" i="24"/>
  <c r="G464" i="24"/>
  <c r="G463" i="24"/>
  <c r="G462" i="24"/>
  <c r="G461" i="24"/>
  <c r="G460" i="24"/>
  <c r="G459" i="24"/>
  <c r="G458" i="24"/>
  <c r="G457" i="24"/>
  <c r="G456" i="24"/>
  <c r="G455" i="24"/>
  <c r="G454" i="24"/>
  <c r="G453" i="24"/>
  <c r="G452" i="24"/>
  <c r="G451" i="24"/>
  <c r="G450" i="24"/>
  <c r="G449" i="24"/>
  <c r="G448" i="24"/>
  <c r="G447" i="24"/>
  <c r="G446" i="24"/>
  <c r="G445" i="24"/>
  <c r="G444" i="24"/>
  <c r="G443" i="24"/>
  <c r="G442" i="24"/>
  <c r="G441" i="24"/>
  <c r="G440" i="24"/>
  <c r="G439" i="24"/>
  <c r="G438" i="24"/>
  <c r="G437" i="24"/>
  <c r="G436" i="24"/>
  <c r="G435" i="24"/>
  <c r="G434" i="24"/>
  <c r="G433" i="24"/>
  <c r="G432" i="24"/>
  <c r="G431" i="24"/>
  <c r="G430" i="24"/>
  <c r="G429" i="24"/>
  <c r="G428" i="24"/>
  <c r="G427" i="24"/>
  <c r="G426" i="24"/>
  <c r="G425" i="24"/>
  <c r="G424" i="24"/>
  <c r="G423" i="24"/>
  <c r="G422" i="24"/>
  <c r="G421" i="24"/>
  <c r="G420" i="24"/>
  <c r="G419" i="24"/>
  <c r="G418" i="24"/>
  <c r="G417" i="24"/>
  <c r="G416" i="24"/>
  <c r="G415" i="24"/>
  <c r="G414" i="24"/>
  <c r="G413" i="24"/>
  <c r="G412" i="24"/>
  <c r="G411" i="24"/>
  <c r="G410" i="24"/>
  <c r="G409" i="24"/>
  <c r="G408" i="24"/>
  <c r="G407" i="24"/>
  <c r="G406" i="24"/>
  <c r="G405" i="24"/>
  <c r="G404" i="24"/>
  <c r="G403" i="24"/>
  <c r="G402" i="24"/>
  <c r="G401" i="24"/>
  <c r="G400" i="24"/>
  <c r="G399" i="24"/>
  <c r="G398" i="24"/>
  <c r="G397" i="24"/>
  <c r="G396" i="24"/>
  <c r="G395" i="24"/>
  <c r="G394" i="24"/>
  <c r="G393" i="24"/>
  <c r="G392" i="24"/>
  <c r="G391" i="24"/>
  <c r="G390" i="24"/>
  <c r="G389" i="24"/>
  <c r="G388" i="24"/>
  <c r="G387" i="24"/>
  <c r="G386" i="24"/>
  <c r="G385" i="24"/>
  <c r="G384" i="24"/>
  <c r="G383" i="24"/>
  <c r="G382" i="24"/>
  <c r="G381" i="24"/>
  <c r="G380" i="24"/>
  <c r="G379" i="24"/>
  <c r="G378" i="24"/>
  <c r="G377" i="24"/>
  <c r="G376" i="24"/>
  <c r="G375" i="24"/>
  <c r="G374" i="24"/>
  <c r="G373" i="24"/>
  <c r="G372" i="24"/>
  <c r="G371" i="24"/>
  <c r="G370" i="24"/>
  <c r="G369" i="24"/>
  <c r="G368" i="24"/>
  <c r="G367" i="24"/>
  <c r="G366" i="24"/>
  <c r="G365" i="24"/>
  <c r="G364" i="24"/>
  <c r="G363" i="24"/>
  <c r="G362" i="24"/>
  <c r="G361" i="24"/>
  <c r="G360" i="24"/>
  <c r="G359" i="24"/>
  <c r="G358" i="24"/>
  <c r="G357" i="24"/>
  <c r="G356" i="24"/>
  <c r="G355" i="24"/>
  <c r="G354" i="24"/>
  <c r="G353" i="24"/>
  <c r="G352" i="24"/>
  <c r="G351" i="24"/>
  <c r="G350" i="24"/>
  <c r="G349" i="24"/>
  <c r="G348" i="24"/>
  <c r="G347" i="24"/>
  <c r="G346" i="24"/>
  <c r="G345" i="24"/>
  <c r="G344" i="24"/>
  <c r="G343" i="24"/>
  <c r="G342" i="24"/>
  <c r="G341" i="24"/>
  <c r="G340" i="24"/>
  <c r="G339" i="24"/>
  <c r="G338" i="24"/>
  <c r="G337" i="24"/>
  <c r="G336" i="24"/>
  <c r="G335" i="24"/>
  <c r="G334" i="24"/>
  <c r="G333" i="24"/>
  <c r="G332" i="24"/>
  <c r="G331" i="24"/>
  <c r="G330" i="24"/>
  <c r="G329" i="24"/>
  <c r="G328" i="24"/>
  <c r="G327" i="24"/>
  <c r="G326" i="24"/>
  <c r="G325" i="24"/>
  <c r="G324" i="24"/>
  <c r="G323" i="24"/>
  <c r="G322" i="24"/>
  <c r="G321" i="24"/>
  <c r="G320" i="24"/>
  <c r="G319" i="24"/>
  <c r="G318" i="24"/>
  <c r="G317" i="24"/>
  <c r="G316" i="24"/>
  <c r="G315" i="24"/>
  <c r="G314" i="24"/>
  <c r="G313" i="24"/>
  <c r="G312" i="24"/>
  <c r="G311" i="24"/>
  <c r="G310" i="24"/>
  <c r="G309" i="24"/>
  <c r="G308" i="24"/>
  <c r="G307" i="24"/>
  <c r="G306" i="24"/>
  <c r="G305" i="24"/>
  <c r="G304" i="24"/>
  <c r="G303" i="24"/>
  <c r="G302" i="24"/>
  <c r="G301" i="24"/>
  <c r="G300" i="24"/>
  <c r="G299" i="24"/>
  <c r="G298" i="24"/>
  <c r="G297" i="24"/>
  <c r="G296" i="24"/>
  <c r="G295" i="24"/>
  <c r="G294" i="24"/>
  <c r="G293" i="24"/>
  <c r="G292" i="24"/>
  <c r="G291" i="24"/>
  <c r="G290" i="24"/>
  <c r="G289" i="24"/>
  <c r="G288" i="24"/>
  <c r="G287" i="24"/>
  <c r="G286" i="24"/>
  <c r="G285" i="24"/>
  <c r="G284" i="24"/>
  <c r="G283" i="24"/>
  <c r="G282" i="24"/>
  <c r="G281" i="24"/>
  <c r="G280" i="24"/>
  <c r="G279" i="24"/>
  <c r="G278" i="24"/>
  <c r="G277" i="24"/>
  <c r="G276" i="24"/>
  <c r="G275" i="24"/>
  <c r="G274" i="24"/>
  <c r="G273" i="24"/>
  <c r="G272" i="24"/>
  <c r="G271" i="24"/>
  <c r="G270" i="24"/>
  <c r="G269" i="24"/>
  <c r="G268" i="24"/>
  <c r="G267" i="24"/>
  <c r="G266" i="24"/>
  <c r="G265" i="24"/>
  <c r="G264" i="24"/>
  <c r="G263" i="24"/>
  <c r="G262" i="24"/>
  <c r="G261" i="24"/>
  <c r="G260" i="24"/>
  <c r="G259" i="24"/>
  <c r="G258" i="24"/>
  <c r="G257" i="24"/>
  <c r="G256" i="24"/>
  <c r="G255" i="24"/>
  <c r="G254" i="24"/>
  <c r="G253" i="24"/>
  <c r="G252" i="24"/>
  <c r="G251" i="24"/>
  <c r="G250" i="24"/>
  <c r="G249" i="24"/>
  <c r="G248" i="24"/>
  <c r="G247" i="24"/>
  <c r="G246" i="24"/>
  <c r="G245" i="24"/>
  <c r="G244" i="24"/>
  <c r="G243" i="24"/>
  <c r="G242" i="24"/>
  <c r="G241" i="24"/>
  <c r="G240" i="24"/>
  <c r="G239" i="24"/>
  <c r="G238" i="24"/>
  <c r="G237" i="24"/>
  <c r="G236" i="24"/>
  <c r="G235" i="24"/>
  <c r="G234" i="24"/>
  <c r="G233" i="24"/>
  <c r="G232" i="24"/>
  <c r="G231" i="24"/>
  <c r="G230" i="24"/>
  <c r="G229" i="24"/>
  <c r="G228" i="24"/>
  <c r="G227" i="24"/>
  <c r="G226" i="24"/>
  <c r="G225" i="24"/>
  <c r="G224" i="24"/>
  <c r="G223" i="24"/>
  <c r="G222" i="24"/>
  <c r="G221" i="24"/>
  <c r="G220" i="24"/>
  <c r="G219" i="24"/>
  <c r="G218" i="24"/>
  <c r="G217" i="24"/>
  <c r="G216" i="24"/>
  <c r="G215" i="24"/>
  <c r="G214" i="24"/>
  <c r="G213" i="24"/>
  <c r="G212" i="24"/>
  <c r="G211" i="24"/>
  <c r="G210" i="24"/>
  <c r="G209" i="24"/>
  <c r="G208" i="24"/>
  <c r="G207" i="24"/>
  <c r="G206" i="24"/>
  <c r="G205" i="24"/>
  <c r="G204" i="24"/>
  <c r="G203" i="24"/>
  <c r="G202" i="24"/>
  <c r="G201" i="24"/>
  <c r="G200" i="24"/>
  <c r="G199" i="24"/>
  <c r="G198" i="24"/>
  <c r="G197" i="24"/>
  <c r="G196" i="24"/>
  <c r="G195" i="24"/>
  <c r="G194" i="24"/>
  <c r="G193" i="24"/>
  <c r="G192" i="24"/>
  <c r="G191" i="24"/>
  <c r="G190" i="24"/>
  <c r="G189" i="24"/>
  <c r="G188" i="24"/>
  <c r="G187" i="24"/>
  <c r="G186" i="24"/>
  <c r="G185" i="24"/>
  <c r="G184" i="24"/>
  <c r="G183" i="24"/>
  <c r="G182" i="24"/>
  <c r="G181" i="24"/>
  <c r="G180" i="24"/>
  <c r="G179" i="24"/>
  <c r="G178" i="24"/>
  <c r="G177" i="24"/>
  <c r="G176" i="24"/>
  <c r="G175" i="24"/>
  <c r="G174" i="24"/>
  <c r="G173" i="24"/>
  <c r="G172" i="24"/>
  <c r="G171" i="24"/>
  <c r="G170" i="24"/>
  <c r="G169" i="24"/>
  <c r="G168" i="24"/>
  <c r="G167" i="24"/>
  <c r="G166" i="24"/>
  <c r="G165" i="24"/>
  <c r="G164" i="24"/>
  <c r="G163" i="24"/>
  <c r="G162" i="24"/>
  <c r="G161" i="24"/>
  <c r="G160" i="24"/>
  <c r="G159" i="24"/>
  <c r="G158" i="24"/>
  <c r="G157" i="24"/>
  <c r="G156" i="24"/>
  <c r="G155" i="24"/>
  <c r="G154" i="24"/>
  <c r="G153" i="24"/>
  <c r="G152" i="24"/>
  <c r="G151" i="24"/>
  <c r="G150" i="24"/>
  <c r="G149" i="24"/>
  <c r="G148" i="24"/>
  <c r="G147" i="24"/>
  <c r="G146" i="24"/>
  <c r="G145" i="24"/>
  <c r="G144" i="24"/>
  <c r="G143" i="24"/>
  <c r="G142" i="24"/>
  <c r="G141" i="24"/>
  <c r="G140" i="24"/>
  <c r="G139" i="24"/>
  <c r="G138" i="24"/>
  <c r="G137" i="24"/>
  <c r="G136" i="24"/>
  <c r="G135" i="24"/>
  <c r="G134" i="24"/>
  <c r="G133" i="24"/>
  <c r="G132" i="24"/>
  <c r="G131" i="24"/>
  <c r="G130" i="24"/>
  <c r="G129" i="24"/>
  <c r="G128" i="24"/>
  <c r="G127" i="24"/>
  <c r="G126" i="24"/>
  <c r="G125" i="24"/>
  <c r="G124" i="24"/>
  <c r="G123" i="24"/>
  <c r="G122" i="24"/>
  <c r="G121" i="24"/>
  <c r="G120" i="24"/>
  <c r="G119" i="24"/>
  <c r="G118" i="24"/>
  <c r="G117" i="24"/>
  <c r="G116" i="24"/>
  <c r="G115" i="24"/>
  <c r="G114" i="24"/>
  <c r="G113" i="24"/>
  <c r="G112" i="24"/>
  <c r="G111" i="24"/>
  <c r="G110" i="24"/>
  <c r="G109" i="24"/>
  <c r="G108" i="24"/>
  <c r="G107" i="24"/>
  <c r="G106" i="24"/>
  <c r="G105" i="24"/>
  <c r="G104" i="24"/>
  <c r="G103" i="24"/>
  <c r="G102" i="24"/>
  <c r="G101" i="24"/>
  <c r="G100" i="24"/>
  <c r="G99" i="24"/>
  <c r="G98" i="24"/>
  <c r="G97" i="24"/>
  <c r="G96" i="24"/>
  <c r="G95" i="24"/>
  <c r="G94" i="24"/>
  <c r="G93" i="24"/>
  <c r="G92" i="24"/>
  <c r="G91" i="24"/>
  <c r="G90" i="24"/>
  <c r="G89" i="24"/>
  <c r="G88" i="24"/>
  <c r="G87" i="24"/>
  <c r="G86" i="24"/>
  <c r="G85" i="24"/>
  <c r="G84" i="24"/>
  <c r="G83" i="24"/>
  <c r="G82" i="24"/>
  <c r="G81" i="24"/>
  <c r="G80" i="24"/>
  <c r="G79" i="24"/>
  <c r="G78" i="24"/>
  <c r="G77" i="24"/>
  <c r="G76" i="24"/>
  <c r="G75" i="24"/>
  <c r="G74" i="24"/>
  <c r="G73" i="24"/>
  <c r="G72" i="24"/>
  <c r="G71" i="24"/>
  <c r="G70" i="24"/>
  <c r="G69" i="24"/>
  <c r="G68" i="24"/>
  <c r="G67" i="24"/>
  <c r="G66" i="24"/>
  <c r="G65" i="24"/>
  <c r="G64" i="24"/>
  <c r="G63" i="24"/>
  <c r="G62" i="24"/>
  <c r="G61" i="24"/>
  <c r="G60" i="24"/>
  <c r="G59" i="24"/>
  <c r="G58" i="24"/>
  <c r="G57" i="24"/>
  <c r="G56" i="24"/>
  <c r="G55" i="24"/>
  <c r="G54" i="24"/>
  <c r="G53" i="24"/>
  <c r="G52" i="24"/>
  <c r="G51" i="24"/>
  <c r="G50" i="24"/>
  <c r="G49" i="24"/>
  <c r="G48" i="24"/>
  <c r="G47" i="24"/>
  <c r="G46" i="24"/>
  <c r="G45" i="24"/>
  <c r="G44" i="24"/>
  <c r="G43" i="24"/>
  <c r="G42" i="24"/>
  <c r="G41" i="24"/>
  <c r="G40" i="24"/>
  <c r="G39" i="24"/>
  <c r="G38" i="24"/>
  <c r="G37" i="24"/>
  <c r="G36" i="24"/>
  <c r="G35" i="24"/>
  <c r="G34" i="24"/>
  <c r="G33" i="24"/>
  <c r="G32" i="24"/>
  <c r="G31" i="24"/>
  <c r="G30" i="24"/>
  <c r="G29" i="24"/>
  <c r="G28" i="24"/>
  <c r="G27" i="24"/>
  <c r="G26" i="24"/>
  <c r="G25" i="24"/>
  <c r="G24" i="24"/>
  <c r="G23" i="24"/>
  <c r="G22" i="24"/>
  <c r="G21" i="24"/>
  <c r="G20" i="24"/>
  <c r="G19" i="24"/>
  <c r="G18" i="24"/>
  <c r="G17" i="24"/>
  <c r="G16" i="24"/>
  <c r="G15" i="24"/>
  <c r="G14" i="24"/>
  <c r="G13" i="24"/>
  <c r="G12" i="24"/>
  <c r="G11" i="24"/>
  <c r="G10" i="24"/>
  <c r="G9" i="24"/>
  <c r="G8" i="24"/>
  <c r="G7" i="24"/>
  <c r="G6" i="24"/>
  <c r="E43" i="20"/>
  <c r="D43" i="20"/>
  <c r="C43" i="20"/>
  <c r="F42" i="20"/>
  <c r="F41" i="20"/>
  <c r="F40" i="20"/>
  <c r="F39" i="20"/>
  <c r="F38" i="20"/>
  <c r="F37" i="20"/>
  <c r="F36" i="20"/>
  <c r="F35" i="20"/>
  <c r="F34" i="20"/>
  <c r="F33" i="20"/>
  <c r="F32" i="20"/>
  <c r="F31" i="20"/>
  <c r="F30" i="20"/>
  <c r="F29" i="20"/>
  <c r="F28" i="20"/>
  <c r="F27" i="20"/>
  <c r="F26" i="20"/>
  <c r="F25" i="20"/>
  <c r="F24" i="20"/>
  <c r="F23" i="20"/>
  <c r="F22" i="20"/>
  <c r="F21" i="20"/>
  <c r="F20" i="20"/>
  <c r="F19" i="20"/>
  <c r="F18" i="20"/>
  <c r="F17" i="20"/>
  <c r="F16" i="20"/>
  <c r="F15" i="20"/>
  <c r="F14" i="20"/>
  <c r="F13" i="20"/>
  <c r="F12" i="20"/>
  <c r="F11" i="20"/>
  <c r="F10" i="20"/>
  <c r="F9" i="20"/>
  <c r="F8" i="20"/>
  <c r="F7" i="20"/>
  <c r="F6" i="20"/>
  <c r="E42" i="13"/>
  <c r="D42" i="13"/>
  <c r="C42" i="13"/>
  <c r="F41" i="13"/>
  <c r="F40" i="13"/>
  <c r="F39" i="13"/>
  <c r="F38" i="13"/>
  <c r="F37" i="13"/>
  <c r="F36" i="13"/>
  <c r="F35" i="13"/>
  <c r="F34" i="13"/>
  <c r="F33" i="13"/>
  <c r="F32" i="13"/>
  <c r="F31" i="13"/>
  <c r="F30" i="13"/>
  <c r="F29" i="13"/>
  <c r="F28" i="13"/>
  <c r="F27" i="13"/>
  <c r="F26" i="13"/>
  <c r="F25" i="13"/>
  <c r="F24" i="13"/>
  <c r="F23" i="13"/>
  <c r="F22" i="13"/>
  <c r="F21" i="13"/>
  <c r="F20" i="13"/>
  <c r="F19" i="13"/>
  <c r="F18" i="13"/>
  <c r="F17" i="13"/>
  <c r="F16" i="13"/>
  <c r="F15" i="13"/>
  <c r="F14" i="13"/>
  <c r="F13" i="13"/>
  <c r="F12" i="13"/>
  <c r="F11" i="13"/>
  <c r="F10" i="13"/>
  <c r="F9" i="13"/>
  <c r="F8" i="13"/>
  <c r="F7" i="13"/>
  <c r="F6" i="13"/>
  <c r="AC413" i="26"/>
  <c r="M413" i="26"/>
  <c r="K413" i="26"/>
  <c r="J413" i="26"/>
  <c r="I413" i="26"/>
  <c r="H413" i="26"/>
  <c r="G413" i="26"/>
  <c r="E413" i="26"/>
  <c r="AC412" i="26"/>
  <c r="AA412" i="26"/>
  <c r="U412" i="26"/>
  <c r="L412" i="26"/>
  <c r="F412" i="26"/>
  <c r="N412" i="26" s="1"/>
  <c r="AB411" i="26"/>
  <c r="AA411" i="26"/>
  <c r="Z411" i="26"/>
  <c r="Y411" i="26"/>
  <c r="X411" i="26"/>
  <c r="W411" i="26"/>
  <c r="V411" i="26"/>
  <c r="T411" i="26"/>
  <c r="N411" i="26"/>
  <c r="L411" i="26"/>
  <c r="F411" i="26"/>
  <c r="AC410" i="26"/>
  <c r="AA410" i="26"/>
  <c r="U410" i="26"/>
  <c r="L410" i="26"/>
  <c r="F410" i="26"/>
  <c r="N410" i="26" s="1"/>
  <c r="AA409" i="26"/>
  <c r="U409" i="26"/>
  <c r="N409" i="26"/>
  <c r="L409" i="26"/>
  <c r="F409" i="26"/>
  <c r="AA408" i="26"/>
  <c r="U408" i="26"/>
  <c r="AC408" i="26" s="1"/>
  <c r="N408" i="26"/>
  <c r="L408" i="26"/>
  <c r="F408" i="26"/>
  <c r="AC407" i="26"/>
  <c r="AA407" i="26"/>
  <c r="U407" i="26"/>
  <c r="L407" i="26"/>
  <c r="F407" i="26"/>
  <c r="N407" i="26" s="1"/>
  <c r="AC406" i="26"/>
  <c r="AA406" i="26"/>
  <c r="U406" i="26"/>
  <c r="L406" i="26"/>
  <c r="F406" i="26"/>
  <c r="N406" i="26" s="1"/>
  <c r="AA405" i="26"/>
  <c r="U405" i="26"/>
  <c r="U411" i="26" s="1"/>
  <c r="N405" i="26"/>
  <c r="L405" i="26"/>
  <c r="F405" i="26"/>
  <c r="AB404" i="26"/>
  <c r="Z404" i="26"/>
  <c r="Y404" i="26"/>
  <c r="AA404" i="26" s="1"/>
  <c r="X404" i="26"/>
  <c r="W404" i="26"/>
  <c r="V404" i="26"/>
  <c r="T404" i="26"/>
  <c r="N404" i="26"/>
  <c r="L404" i="26"/>
  <c r="F404" i="26"/>
  <c r="AC403" i="26"/>
  <c r="AA403" i="26"/>
  <c r="U403" i="26"/>
  <c r="L403" i="26"/>
  <c r="F403" i="26"/>
  <c r="N403" i="26" s="1"/>
  <c r="AC402" i="26"/>
  <c r="AA402" i="26"/>
  <c r="U402" i="26"/>
  <c r="N402" i="26"/>
  <c r="L402" i="26"/>
  <c r="F402" i="26"/>
  <c r="AA401" i="26"/>
  <c r="AC401" i="26" s="1"/>
  <c r="U401" i="26"/>
  <c r="N401" i="26"/>
  <c r="L401" i="26"/>
  <c r="F401" i="26"/>
  <c r="AA400" i="26"/>
  <c r="U400" i="26"/>
  <c r="AC400" i="26" s="1"/>
  <c r="N400" i="26"/>
  <c r="L400" i="26"/>
  <c r="F400" i="26"/>
  <c r="AC399" i="26"/>
  <c r="AA399" i="26"/>
  <c r="U399" i="26"/>
  <c r="L399" i="26"/>
  <c r="F399" i="26"/>
  <c r="N399" i="26" s="1"/>
  <c r="AA398" i="26"/>
  <c r="AC398" i="26" s="1"/>
  <c r="U398" i="26"/>
  <c r="L398" i="26"/>
  <c r="F398" i="26"/>
  <c r="N398" i="26" s="1"/>
  <c r="AA397" i="26"/>
  <c r="U397" i="26"/>
  <c r="AC397" i="26" s="1"/>
  <c r="N397" i="26"/>
  <c r="L397" i="26"/>
  <c r="F397" i="26"/>
  <c r="AA396" i="26"/>
  <c r="U396" i="26"/>
  <c r="AC396" i="26" s="1"/>
  <c r="L396" i="26"/>
  <c r="F396" i="26"/>
  <c r="N396" i="26" s="1"/>
  <c r="AA395" i="26"/>
  <c r="AC395" i="26" s="1"/>
  <c r="U395" i="26"/>
  <c r="L395" i="26"/>
  <c r="F395" i="26"/>
  <c r="N395" i="26" s="1"/>
  <c r="AA394" i="26"/>
  <c r="AC394" i="26" s="1"/>
  <c r="U394" i="26"/>
  <c r="L394" i="26"/>
  <c r="F394" i="26"/>
  <c r="N394" i="26" s="1"/>
  <c r="AC393" i="26"/>
  <c r="AA393" i="26"/>
  <c r="U393" i="26"/>
  <c r="N393" i="26"/>
  <c r="L393" i="26"/>
  <c r="F393" i="26"/>
  <c r="AA392" i="26"/>
  <c r="U392" i="26"/>
  <c r="AC392" i="26" s="1"/>
  <c r="N392" i="26"/>
  <c r="L392" i="26"/>
  <c r="F392" i="26"/>
  <c r="AC391" i="26"/>
  <c r="AA391" i="26"/>
  <c r="U391" i="26"/>
  <c r="L391" i="26"/>
  <c r="F391" i="26"/>
  <c r="N391" i="26" s="1"/>
  <c r="AC390" i="26"/>
  <c r="AC404" i="26" s="1"/>
  <c r="AA390" i="26"/>
  <c r="U390" i="26"/>
  <c r="L390" i="26"/>
  <c r="F390" i="26"/>
  <c r="N390" i="26" s="1"/>
  <c r="AB389" i="26"/>
  <c r="Z389" i="26"/>
  <c r="AA389" i="26" s="1"/>
  <c r="Y389" i="26"/>
  <c r="X389" i="26"/>
  <c r="W389" i="26"/>
  <c r="V389" i="26"/>
  <c r="T389" i="26"/>
  <c r="N389" i="26"/>
  <c r="L389" i="26"/>
  <c r="F389" i="26"/>
  <c r="AA388" i="26"/>
  <c r="U388" i="26"/>
  <c r="AC388" i="26" s="1"/>
  <c r="L388" i="26"/>
  <c r="F388" i="26"/>
  <c r="AC387" i="26"/>
  <c r="AA387" i="26"/>
  <c r="U387" i="26"/>
  <c r="M387" i="26"/>
  <c r="K387" i="26"/>
  <c r="J387" i="26"/>
  <c r="I387" i="26"/>
  <c r="H387" i="26"/>
  <c r="G387" i="26"/>
  <c r="E387" i="26"/>
  <c r="AA386" i="26"/>
  <c r="U386" i="26"/>
  <c r="AC386" i="26" s="1"/>
  <c r="N386" i="26"/>
  <c r="L386" i="26"/>
  <c r="F386" i="26"/>
  <c r="AA385" i="26"/>
  <c r="U385" i="26"/>
  <c r="AC385" i="26" s="1"/>
  <c r="L385" i="26"/>
  <c r="F385" i="26"/>
  <c r="N385" i="26" s="1"/>
  <c r="AC384" i="26"/>
  <c r="AA384" i="26"/>
  <c r="U384" i="26"/>
  <c r="L384" i="26"/>
  <c r="F384" i="26"/>
  <c r="N384" i="26" s="1"/>
  <c r="AA383" i="26"/>
  <c r="AC383" i="26" s="1"/>
  <c r="U383" i="26"/>
  <c r="L383" i="26"/>
  <c r="F383" i="26"/>
  <c r="N383" i="26" s="1"/>
  <c r="AA382" i="26"/>
  <c r="AC382" i="26" s="1"/>
  <c r="U382" i="26"/>
  <c r="N382" i="26"/>
  <c r="L382" i="26"/>
  <c r="F382" i="26"/>
  <c r="AA381" i="26"/>
  <c r="U381" i="26"/>
  <c r="AC381" i="26" s="1"/>
  <c r="N381" i="26"/>
  <c r="L381" i="26"/>
  <c r="F381" i="26"/>
  <c r="AC380" i="26"/>
  <c r="AA380" i="26"/>
  <c r="U380" i="26"/>
  <c r="L380" i="26"/>
  <c r="F380" i="26"/>
  <c r="N380" i="26" s="1"/>
  <c r="AA379" i="26"/>
  <c r="AC379" i="26" s="1"/>
  <c r="U379" i="26"/>
  <c r="L379" i="26"/>
  <c r="F379" i="26"/>
  <c r="N379" i="26" s="1"/>
  <c r="AA378" i="26"/>
  <c r="U378" i="26"/>
  <c r="AC378" i="26" s="1"/>
  <c r="N378" i="26"/>
  <c r="L378" i="26"/>
  <c r="F378" i="26"/>
  <c r="AA377" i="26"/>
  <c r="U377" i="26"/>
  <c r="AC377" i="26" s="1"/>
  <c r="L377" i="26"/>
  <c r="F377" i="26"/>
  <c r="N377" i="26" s="1"/>
  <c r="AC376" i="26"/>
  <c r="AA376" i="26"/>
  <c r="U376" i="26"/>
  <c r="L376" i="26"/>
  <c r="F376" i="26"/>
  <c r="N376" i="26" s="1"/>
  <c r="AA375" i="26"/>
  <c r="AC375" i="26" s="1"/>
  <c r="U375" i="26"/>
  <c r="L375" i="26"/>
  <c r="F375" i="26"/>
  <c r="N375" i="26" s="1"/>
  <c r="AC374" i="26"/>
  <c r="AA374" i="26"/>
  <c r="U374" i="26"/>
  <c r="N374" i="26"/>
  <c r="L374" i="26"/>
  <c r="F374" i="26"/>
  <c r="AA373" i="26"/>
  <c r="U373" i="26"/>
  <c r="N373" i="26"/>
  <c r="L373" i="26"/>
  <c r="F373" i="26"/>
  <c r="AC372" i="26"/>
  <c r="AA372" i="26"/>
  <c r="U372" i="26"/>
  <c r="L372" i="26"/>
  <c r="F372" i="26"/>
  <c r="N372" i="26" s="1"/>
  <c r="AB371" i="26"/>
  <c r="AA371" i="26"/>
  <c r="Z371" i="26"/>
  <c r="Y371" i="26"/>
  <c r="X371" i="26"/>
  <c r="W371" i="26"/>
  <c r="V371" i="26"/>
  <c r="T371" i="26"/>
  <c r="N371" i="26"/>
  <c r="L371" i="26"/>
  <c r="F371" i="26"/>
  <c r="AA370" i="26"/>
  <c r="U370" i="26"/>
  <c r="N370" i="26"/>
  <c r="L370" i="26"/>
  <c r="F370" i="26"/>
  <c r="AA369" i="26"/>
  <c r="U369" i="26"/>
  <c r="AC369" i="26" s="1"/>
  <c r="N369" i="26"/>
  <c r="L369" i="26"/>
  <c r="F369" i="26"/>
  <c r="AC368" i="26"/>
  <c r="AA368" i="26"/>
  <c r="U368" i="26"/>
  <c r="L368" i="26"/>
  <c r="F368" i="26"/>
  <c r="N368" i="26" s="1"/>
  <c r="AA367" i="26"/>
  <c r="AC367" i="26" s="1"/>
  <c r="U367" i="26"/>
  <c r="N367" i="26"/>
  <c r="L367" i="26"/>
  <c r="F367" i="26"/>
  <c r="AA366" i="26"/>
  <c r="U366" i="26"/>
  <c r="AC366" i="26" s="1"/>
  <c r="N366" i="26"/>
  <c r="L366" i="26"/>
  <c r="F366" i="26"/>
  <c r="AA365" i="26"/>
  <c r="U365" i="26"/>
  <c r="AC365" i="26" s="1"/>
  <c r="L365" i="26"/>
  <c r="F365" i="26"/>
  <c r="N365" i="26" s="1"/>
  <c r="AC364" i="26"/>
  <c r="AA364" i="26"/>
  <c r="U364" i="26"/>
  <c r="L364" i="26"/>
  <c r="F364" i="26"/>
  <c r="AA363" i="26"/>
  <c r="U363" i="26"/>
  <c r="AC363" i="26" s="1"/>
  <c r="M363" i="26"/>
  <c r="K363" i="26"/>
  <c r="J363" i="26"/>
  <c r="I363" i="26"/>
  <c r="H363" i="26"/>
  <c r="G363" i="26"/>
  <c r="E363" i="26"/>
  <c r="AA362" i="26"/>
  <c r="U362" i="26"/>
  <c r="AC362" i="26" s="1"/>
  <c r="L362" i="26"/>
  <c r="F362" i="26"/>
  <c r="N362" i="26" s="1"/>
  <c r="AC361" i="26"/>
  <c r="AA361" i="26"/>
  <c r="U361" i="26"/>
  <c r="L361" i="26"/>
  <c r="F361" i="26"/>
  <c r="N361" i="26" s="1"/>
  <c r="AC360" i="26"/>
  <c r="AA360" i="26"/>
  <c r="U360" i="26"/>
  <c r="L360" i="26"/>
  <c r="F360" i="26"/>
  <c r="N360" i="26" s="1"/>
  <c r="AA359" i="26"/>
  <c r="U359" i="26"/>
  <c r="U371" i="26" s="1"/>
  <c r="N359" i="26"/>
  <c r="L359" i="26"/>
  <c r="F359" i="26"/>
  <c r="AA358" i="26"/>
  <c r="U358" i="26"/>
  <c r="L358" i="26"/>
  <c r="F358" i="26"/>
  <c r="N358" i="26" s="1"/>
  <c r="AC357" i="26"/>
  <c r="AA357" i="26"/>
  <c r="U357" i="26"/>
  <c r="N357" i="26"/>
  <c r="L357" i="26"/>
  <c r="F357" i="26"/>
  <c r="AA356" i="26"/>
  <c r="AC356" i="26" s="1"/>
  <c r="U356" i="26"/>
  <c r="L356" i="26"/>
  <c r="F356" i="26"/>
  <c r="N356" i="26" s="1"/>
  <c r="AC355" i="26"/>
  <c r="AA355" i="26"/>
  <c r="U355" i="26"/>
  <c r="N355" i="26"/>
  <c r="L355" i="26"/>
  <c r="F355" i="26"/>
  <c r="AB354" i="26"/>
  <c r="AA354" i="26"/>
  <c r="Z354" i="26"/>
  <c r="Y354" i="26"/>
  <c r="X354" i="26"/>
  <c r="W354" i="26"/>
  <c r="V354" i="26"/>
  <c r="T354" i="26"/>
  <c r="N354" i="26"/>
  <c r="L354" i="26"/>
  <c r="F354" i="26"/>
  <c r="AC353" i="26"/>
  <c r="AA353" i="26"/>
  <c r="U353" i="26"/>
  <c r="L353" i="26"/>
  <c r="F353" i="26"/>
  <c r="N353" i="26" s="1"/>
  <c r="AA352" i="26"/>
  <c r="AC352" i="26" s="1"/>
  <c r="U352" i="26"/>
  <c r="N352" i="26"/>
  <c r="L352" i="26"/>
  <c r="F352" i="26"/>
  <c r="AA351" i="26"/>
  <c r="AC351" i="26" s="1"/>
  <c r="U351" i="26"/>
  <c r="N351" i="26"/>
  <c r="L351" i="26"/>
  <c r="F351" i="26"/>
  <c r="AA350" i="26"/>
  <c r="U350" i="26"/>
  <c r="AC350" i="26" s="1"/>
  <c r="N350" i="26"/>
  <c r="L350" i="26"/>
  <c r="F350" i="26"/>
  <c r="AC349" i="26"/>
  <c r="AA349" i="26"/>
  <c r="U349" i="26"/>
  <c r="L349" i="26"/>
  <c r="F349" i="26"/>
  <c r="N349" i="26" s="1"/>
  <c r="AC348" i="26"/>
  <c r="AA348" i="26"/>
  <c r="U348" i="26"/>
  <c r="N348" i="26"/>
  <c r="L348" i="26"/>
  <c r="F348" i="26"/>
  <c r="AA347" i="26"/>
  <c r="U347" i="26"/>
  <c r="AC347" i="26" s="1"/>
  <c r="N347" i="26"/>
  <c r="L347" i="26"/>
  <c r="F347" i="26"/>
  <c r="AA346" i="26"/>
  <c r="U346" i="26"/>
  <c r="AC346" i="26" s="1"/>
  <c r="L346" i="26"/>
  <c r="F346" i="26"/>
  <c r="N346" i="26" s="1"/>
  <c r="AC345" i="26"/>
  <c r="AA345" i="26"/>
  <c r="U345" i="26"/>
  <c r="L345" i="26"/>
  <c r="F345" i="26"/>
  <c r="N345" i="26" s="1"/>
  <c r="AA344" i="26"/>
  <c r="U344" i="26"/>
  <c r="AC344" i="26" s="1"/>
  <c r="N344" i="26"/>
  <c r="L344" i="26"/>
  <c r="F344" i="26"/>
  <c r="AC343" i="26"/>
  <c r="AA343" i="26"/>
  <c r="U343" i="26"/>
  <c r="N343" i="26"/>
  <c r="L343" i="26"/>
  <c r="F343" i="26"/>
  <c r="AA342" i="26"/>
  <c r="U342" i="26"/>
  <c r="AC342" i="26" s="1"/>
  <c r="N342" i="26"/>
  <c r="L342" i="26"/>
  <c r="F342" i="26"/>
  <c r="AC341" i="26"/>
  <c r="AA341" i="26"/>
  <c r="U341" i="26"/>
  <c r="L341" i="26"/>
  <c r="F341" i="26"/>
  <c r="N341" i="26" s="1"/>
  <c r="AC340" i="26"/>
  <c r="AA340" i="26"/>
  <c r="U340" i="26"/>
  <c r="N340" i="26"/>
  <c r="L340" i="26"/>
  <c r="F340" i="26"/>
  <c r="AA339" i="26"/>
  <c r="AC339" i="26" s="1"/>
  <c r="U339" i="26"/>
  <c r="N339" i="26"/>
  <c r="L339" i="26"/>
  <c r="F339" i="26"/>
  <c r="AA338" i="26"/>
  <c r="U338" i="26"/>
  <c r="AC338" i="26" s="1"/>
  <c r="N338" i="26"/>
  <c r="L338" i="26"/>
  <c r="F338" i="26"/>
  <c r="AC337" i="26"/>
  <c r="AA337" i="26"/>
  <c r="U337" i="26"/>
  <c r="L337" i="26"/>
  <c r="F337" i="26"/>
  <c r="N337" i="26" s="1"/>
  <c r="AA336" i="26"/>
  <c r="AC336" i="26" s="1"/>
  <c r="U336" i="26"/>
  <c r="N336" i="26"/>
  <c r="L336" i="26"/>
  <c r="F336" i="26"/>
  <c r="AA335" i="26"/>
  <c r="AC335" i="26" s="1"/>
  <c r="U335" i="26"/>
  <c r="O335" i="26"/>
  <c r="M335" i="26"/>
  <c r="J335" i="26"/>
  <c r="I335" i="26"/>
  <c r="H335" i="26"/>
  <c r="G335" i="26"/>
  <c r="E335" i="26"/>
  <c r="AA334" i="26"/>
  <c r="U334" i="26"/>
  <c r="AC334" i="26" s="1"/>
  <c r="K334" i="26"/>
  <c r="L334" i="26" s="1"/>
  <c r="F334" i="26"/>
  <c r="N334" i="26" s="1"/>
  <c r="AC333" i="26"/>
  <c r="AA333" i="26"/>
  <c r="U333" i="26"/>
  <c r="K333" i="26"/>
  <c r="L333" i="26" s="1"/>
  <c r="F333" i="26"/>
  <c r="N333" i="26" s="1"/>
  <c r="AC332" i="26"/>
  <c r="AA332" i="26"/>
  <c r="U332" i="26"/>
  <c r="L332" i="26"/>
  <c r="K332" i="26"/>
  <c r="F332" i="26"/>
  <c r="AA331" i="26"/>
  <c r="AC331" i="26" s="1"/>
  <c r="U331" i="26"/>
  <c r="K331" i="26"/>
  <c r="L331" i="26" s="1"/>
  <c r="F331" i="26"/>
  <c r="AB330" i="26"/>
  <c r="Y330" i="26"/>
  <c r="X330" i="26"/>
  <c r="W330" i="26"/>
  <c r="V330" i="26"/>
  <c r="U330" i="26"/>
  <c r="T330" i="26"/>
  <c r="N330" i="26"/>
  <c r="L330" i="26"/>
  <c r="K330" i="26"/>
  <c r="F330" i="26"/>
  <c r="Z329" i="26"/>
  <c r="AA329" i="26" s="1"/>
  <c r="AC329" i="26" s="1"/>
  <c r="U329" i="26"/>
  <c r="N329" i="26"/>
  <c r="L329" i="26"/>
  <c r="K329" i="26"/>
  <c r="F329" i="26"/>
  <c r="AC328" i="26"/>
  <c r="Z328" i="26"/>
  <c r="AA328" i="26" s="1"/>
  <c r="U328" i="26"/>
  <c r="N328" i="26"/>
  <c r="L328" i="26"/>
  <c r="K328" i="26"/>
  <c r="F328" i="26"/>
  <c r="Z327" i="26"/>
  <c r="AA327" i="26" s="1"/>
  <c r="AC327" i="26" s="1"/>
  <c r="U327" i="26"/>
  <c r="N327" i="26"/>
  <c r="L327" i="26"/>
  <c r="K327" i="26"/>
  <c r="F327" i="26"/>
  <c r="AC326" i="26"/>
  <c r="Z326" i="26"/>
  <c r="AA326" i="26" s="1"/>
  <c r="U326" i="26"/>
  <c r="N326" i="26"/>
  <c r="L326" i="26"/>
  <c r="K326" i="26"/>
  <c r="F326" i="26"/>
  <c r="Z325" i="26"/>
  <c r="AA325" i="26" s="1"/>
  <c r="AC325" i="26" s="1"/>
  <c r="U325" i="26"/>
  <c r="N325" i="26"/>
  <c r="L325" i="26"/>
  <c r="K325" i="26"/>
  <c r="F325" i="26"/>
  <c r="Z324" i="26"/>
  <c r="AA324" i="26" s="1"/>
  <c r="AC324" i="26" s="1"/>
  <c r="U324" i="26"/>
  <c r="N324" i="26"/>
  <c r="L324" i="26"/>
  <c r="K324" i="26"/>
  <c r="F324" i="26"/>
  <c r="AC323" i="26"/>
  <c r="Z323" i="26"/>
  <c r="AA323" i="26" s="1"/>
  <c r="U323" i="26"/>
  <c r="N323" i="26"/>
  <c r="L323" i="26"/>
  <c r="K323" i="26"/>
  <c r="F323" i="26"/>
  <c r="Z322" i="26"/>
  <c r="AA322" i="26" s="1"/>
  <c r="AC322" i="26" s="1"/>
  <c r="U322" i="26"/>
  <c r="N322" i="26"/>
  <c r="L322" i="26"/>
  <c r="K322" i="26"/>
  <c r="F322" i="26"/>
  <c r="Z321" i="26"/>
  <c r="AA321" i="26" s="1"/>
  <c r="AC321" i="26" s="1"/>
  <c r="U321" i="26"/>
  <c r="N321" i="26"/>
  <c r="L321" i="26"/>
  <c r="K321" i="26"/>
  <c r="F321" i="26"/>
  <c r="AC320" i="26"/>
  <c r="Z320" i="26"/>
  <c r="AA320" i="26" s="1"/>
  <c r="U320" i="26"/>
  <c r="N320" i="26"/>
  <c r="L320" i="26"/>
  <c r="K320" i="26"/>
  <c r="F320" i="26"/>
  <c r="Z319" i="26"/>
  <c r="AA319" i="26" s="1"/>
  <c r="AC319" i="26" s="1"/>
  <c r="U319" i="26"/>
  <c r="N319" i="26"/>
  <c r="L319" i="26"/>
  <c r="K319" i="26"/>
  <c r="F319" i="26"/>
  <c r="AC318" i="26"/>
  <c r="Z318" i="26"/>
  <c r="AA318" i="26" s="1"/>
  <c r="U318" i="26"/>
  <c r="N318" i="26"/>
  <c r="L318" i="26"/>
  <c r="K318" i="26"/>
  <c r="F318" i="26"/>
  <c r="Z317" i="26"/>
  <c r="AA317" i="26" s="1"/>
  <c r="AC317" i="26" s="1"/>
  <c r="U317" i="26"/>
  <c r="N317" i="26"/>
  <c r="L317" i="26"/>
  <c r="K317" i="26"/>
  <c r="F317" i="26"/>
  <c r="Z316" i="26"/>
  <c r="AA316" i="26" s="1"/>
  <c r="AC316" i="26" s="1"/>
  <c r="U316" i="26"/>
  <c r="N316" i="26"/>
  <c r="L316" i="26"/>
  <c r="K316" i="26"/>
  <c r="F316" i="26"/>
  <c r="AC315" i="26"/>
  <c r="Z315" i="26"/>
  <c r="AA315" i="26" s="1"/>
  <c r="U315" i="26"/>
  <c r="N315" i="26"/>
  <c r="L315" i="26"/>
  <c r="K315" i="26"/>
  <c r="F315" i="26"/>
  <c r="Z314" i="26"/>
  <c r="AA314" i="26" s="1"/>
  <c r="AC314" i="26" s="1"/>
  <c r="U314" i="26"/>
  <c r="N314" i="26"/>
  <c r="L314" i="26"/>
  <c r="K314" i="26"/>
  <c r="F314" i="26"/>
  <c r="Z313" i="26"/>
  <c r="AA313" i="26" s="1"/>
  <c r="AC313" i="26" s="1"/>
  <c r="U313" i="26"/>
  <c r="N313" i="26"/>
  <c r="L313" i="26"/>
  <c r="K313" i="26"/>
  <c r="F313" i="26"/>
  <c r="AC312" i="26"/>
  <c r="Z312" i="26"/>
  <c r="AA312" i="26" s="1"/>
  <c r="U312" i="26"/>
  <c r="N312" i="26"/>
  <c r="L312" i="26"/>
  <c r="K312" i="26"/>
  <c r="F312" i="26"/>
  <c r="Z311" i="26"/>
  <c r="AA311" i="26" s="1"/>
  <c r="AC311" i="26" s="1"/>
  <c r="U311" i="26"/>
  <c r="N311" i="26"/>
  <c r="L311" i="26"/>
  <c r="K311" i="26"/>
  <c r="F311" i="26"/>
  <c r="AC310" i="26"/>
  <c r="Z310" i="26"/>
  <c r="AA310" i="26" s="1"/>
  <c r="U310" i="26"/>
  <c r="N310" i="26"/>
  <c r="L310" i="26"/>
  <c r="K310" i="26"/>
  <c r="F310" i="26"/>
  <c r="Z309" i="26"/>
  <c r="AA309" i="26" s="1"/>
  <c r="AC309" i="26" s="1"/>
  <c r="U309" i="26"/>
  <c r="N309" i="26"/>
  <c r="L309" i="26"/>
  <c r="K309" i="26"/>
  <c r="F309" i="26"/>
  <c r="Z308" i="26"/>
  <c r="AA308" i="26" s="1"/>
  <c r="AC308" i="26" s="1"/>
  <c r="U308" i="26"/>
  <c r="N308" i="26"/>
  <c r="L308" i="26"/>
  <c r="K308" i="26"/>
  <c r="F308" i="26"/>
  <c r="Z307" i="26"/>
  <c r="U307" i="26"/>
  <c r="M307" i="26"/>
  <c r="K307" i="26"/>
  <c r="J307" i="26"/>
  <c r="I307" i="26"/>
  <c r="H307" i="26"/>
  <c r="G307" i="26"/>
  <c r="E307" i="26"/>
  <c r="AB306" i="26"/>
  <c r="Z306" i="26"/>
  <c r="Y306" i="26"/>
  <c r="X306" i="26"/>
  <c r="W306" i="26"/>
  <c r="V306" i="26"/>
  <c r="T306" i="26"/>
  <c r="L306" i="26"/>
  <c r="F306" i="26"/>
  <c r="N306" i="26" s="1"/>
  <c r="AC305" i="26"/>
  <c r="AA305" i="26"/>
  <c r="Z305" i="26"/>
  <c r="U305" i="26"/>
  <c r="L305" i="26"/>
  <c r="F305" i="26"/>
  <c r="N305" i="26" s="1"/>
  <c r="Z304" i="26"/>
  <c r="AA304" i="26" s="1"/>
  <c r="AC304" i="26" s="1"/>
  <c r="U304" i="26"/>
  <c r="L304" i="26"/>
  <c r="F304" i="26"/>
  <c r="N304" i="26" s="1"/>
  <c r="Z303" i="26"/>
  <c r="AA303" i="26" s="1"/>
  <c r="U303" i="26"/>
  <c r="AC303" i="26" s="1"/>
  <c r="N303" i="26"/>
  <c r="L303" i="26"/>
  <c r="F303" i="26"/>
  <c r="AA302" i="26"/>
  <c r="Z302" i="26"/>
  <c r="U302" i="26"/>
  <c r="AC302" i="26" s="1"/>
  <c r="N302" i="26"/>
  <c r="L302" i="26"/>
  <c r="F302" i="26"/>
  <c r="AA301" i="26"/>
  <c r="Z301" i="26"/>
  <c r="U301" i="26"/>
  <c r="N301" i="26"/>
  <c r="L301" i="26"/>
  <c r="F301" i="26"/>
  <c r="Z300" i="26"/>
  <c r="AA300" i="26" s="1"/>
  <c r="U300" i="26"/>
  <c r="N300" i="26"/>
  <c r="L300" i="26"/>
  <c r="F300" i="26"/>
  <c r="Z299" i="26"/>
  <c r="AA299" i="26" s="1"/>
  <c r="U299" i="26"/>
  <c r="AC299" i="26" s="1"/>
  <c r="N299" i="26"/>
  <c r="L299" i="26"/>
  <c r="F299" i="26"/>
  <c r="AC298" i="26"/>
  <c r="AA298" i="26"/>
  <c r="Z298" i="26"/>
  <c r="U298" i="26"/>
  <c r="L298" i="26"/>
  <c r="F298" i="26"/>
  <c r="N298" i="26" s="1"/>
  <c r="AA297" i="26"/>
  <c r="AC297" i="26" s="1"/>
  <c r="Z297" i="26"/>
  <c r="U297" i="26"/>
  <c r="L297" i="26"/>
  <c r="F297" i="26"/>
  <c r="N297" i="26" s="1"/>
  <c r="AA296" i="26"/>
  <c r="AC296" i="26" s="1"/>
  <c r="Z296" i="26"/>
  <c r="U296" i="26"/>
  <c r="L296" i="26"/>
  <c r="F296" i="26"/>
  <c r="N296" i="26" s="1"/>
  <c r="Z295" i="26"/>
  <c r="AA295" i="26" s="1"/>
  <c r="U295" i="26"/>
  <c r="AC295" i="26" s="1"/>
  <c r="M295" i="26"/>
  <c r="K295" i="26"/>
  <c r="J295" i="26"/>
  <c r="I295" i="26"/>
  <c r="H295" i="26"/>
  <c r="G295" i="26"/>
  <c r="E295" i="26"/>
  <c r="AA294" i="26"/>
  <c r="Z294" i="26"/>
  <c r="U294" i="26"/>
  <c r="N294" i="26"/>
  <c r="L294" i="26"/>
  <c r="F294" i="26"/>
  <c r="Z293" i="26"/>
  <c r="AA293" i="26" s="1"/>
  <c r="U293" i="26"/>
  <c r="AC293" i="26" s="1"/>
  <c r="N293" i="26"/>
  <c r="L293" i="26"/>
  <c r="F293" i="26"/>
  <c r="Z292" i="26"/>
  <c r="AA292" i="26" s="1"/>
  <c r="U292" i="26"/>
  <c r="AC292" i="26" s="1"/>
  <c r="L292" i="26"/>
  <c r="F292" i="26"/>
  <c r="N292" i="26" s="1"/>
  <c r="AC291" i="26"/>
  <c r="AA291" i="26"/>
  <c r="Z291" i="26"/>
  <c r="U291" i="26"/>
  <c r="L291" i="26"/>
  <c r="F291" i="26"/>
  <c r="N291" i="26" s="1"/>
  <c r="AC290" i="26"/>
  <c r="AA290" i="26"/>
  <c r="Z290" i="26"/>
  <c r="U290" i="26"/>
  <c r="L290" i="26"/>
  <c r="F290" i="26"/>
  <c r="N290" i="26" s="1"/>
  <c r="Z289" i="26"/>
  <c r="AA289" i="26" s="1"/>
  <c r="AC289" i="26" s="1"/>
  <c r="U289" i="26"/>
  <c r="L289" i="26"/>
  <c r="F289" i="26"/>
  <c r="N289" i="26" s="1"/>
  <c r="AB288" i="26"/>
  <c r="Z288" i="26"/>
  <c r="AA288" i="26" s="1"/>
  <c r="Y288" i="26"/>
  <c r="X288" i="26"/>
  <c r="W288" i="26"/>
  <c r="V288" i="26"/>
  <c r="T288" i="26"/>
  <c r="N288" i="26"/>
  <c r="L288" i="26"/>
  <c r="F288" i="26"/>
  <c r="AA287" i="26"/>
  <c r="U287" i="26"/>
  <c r="AC287" i="26" s="1"/>
  <c r="N287" i="26"/>
  <c r="L287" i="26"/>
  <c r="F287" i="26"/>
  <c r="AC286" i="26"/>
  <c r="AA286" i="26"/>
  <c r="U286" i="26"/>
  <c r="L286" i="26"/>
  <c r="F286" i="26"/>
  <c r="N286" i="26" s="1"/>
  <c r="AC285" i="26"/>
  <c r="AA285" i="26"/>
  <c r="U285" i="26"/>
  <c r="N285" i="26"/>
  <c r="L285" i="26"/>
  <c r="F285" i="26"/>
  <c r="AC284" i="26"/>
  <c r="AA284" i="26"/>
  <c r="U284" i="26"/>
  <c r="N284" i="26"/>
  <c r="L284" i="26"/>
  <c r="F284" i="26"/>
  <c r="AA283" i="26"/>
  <c r="U283" i="26"/>
  <c r="AC283" i="26" s="1"/>
  <c r="N283" i="26"/>
  <c r="L283" i="26"/>
  <c r="F283" i="26"/>
  <c r="AC282" i="26"/>
  <c r="AA282" i="26"/>
  <c r="U282" i="26"/>
  <c r="L282" i="26"/>
  <c r="F282" i="26"/>
  <c r="N282" i="26" s="1"/>
  <c r="AC281" i="26"/>
  <c r="AA281" i="26"/>
  <c r="U281" i="26"/>
  <c r="N281" i="26"/>
  <c r="L281" i="26"/>
  <c r="F281" i="26"/>
  <c r="AA280" i="26"/>
  <c r="U280" i="26"/>
  <c r="AC280" i="26" s="1"/>
  <c r="N280" i="26"/>
  <c r="L280" i="26"/>
  <c r="F280" i="26"/>
  <c r="AA279" i="26"/>
  <c r="U279" i="26"/>
  <c r="AC279" i="26" s="1"/>
  <c r="L279" i="26"/>
  <c r="F279" i="26"/>
  <c r="N279" i="26" s="1"/>
  <c r="AC278" i="26"/>
  <c r="AA278" i="26"/>
  <c r="U278" i="26"/>
  <c r="L278" i="26"/>
  <c r="F278" i="26"/>
  <c r="AA277" i="26"/>
  <c r="U277" i="26"/>
  <c r="M277" i="26"/>
  <c r="K277" i="26"/>
  <c r="J277" i="26"/>
  <c r="I277" i="26"/>
  <c r="H277" i="26"/>
  <c r="G277" i="26"/>
  <c r="E277" i="26"/>
  <c r="AA276" i="26"/>
  <c r="U276" i="26"/>
  <c r="N276" i="26"/>
  <c r="L276" i="26"/>
  <c r="F276" i="26"/>
  <c r="AC275" i="26"/>
  <c r="AA275" i="26"/>
  <c r="U275" i="26"/>
  <c r="L275" i="26"/>
  <c r="F275" i="26"/>
  <c r="N275" i="26" s="1"/>
  <c r="AA274" i="26"/>
  <c r="AC274" i="26" s="1"/>
  <c r="U274" i="26"/>
  <c r="L274" i="26"/>
  <c r="F274" i="26"/>
  <c r="N274" i="26" s="1"/>
  <c r="AC273" i="26"/>
  <c r="AA273" i="26"/>
  <c r="U273" i="26"/>
  <c r="N273" i="26"/>
  <c r="L273" i="26"/>
  <c r="F273" i="26"/>
  <c r="AA272" i="26"/>
  <c r="U272" i="26"/>
  <c r="AC272" i="26" s="1"/>
  <c r="N272" i="26"/>
  <c r="L272" i="26"/>
  <c r="F272" i="26"/>
  <c r="AC271" i="26"/>
  <c r="AA271" i="26"/>
  <c r="U271" i="26"/>
  <c r="L271" i="26"/>
  <c r="F271" i="26"/>
  <c r="N271" i="26" s="1"/>
  <c r="AA270" i="26"/>
  <c r="AC270" i="26" s="1"/>
  <c r="U270" i="26"/>
  <c r="L270" i="26"/>
  <c r="F270" i="26"/>
  <c r="N270" i="26" s="1"/>
  <c r="AA269" i="26"/>
  <c r="U269" i="26"/>
  <c r="N269" i="26"/>
  <c r="L269" i="26"/>
  <c r="F269" i="26"/>
  <c r="AA268" i="26"/>
  <c r="U268" i="26"/>
  <c r="L268" i="26"/>
  <c r="F268" i="26"/>
  <c r="N268" i="26" s="1"/>
  <c r="AC267" i="26"/>
  <c r="AA267" i="26"/>
  <c r="U267" i="26"/>
  <c r="L267" i="26"/>
  <c r="F267" i="26"/>
  <c r="N267" i="26" s="1"/>
  <c r="AA266" i="26"/>
  <c r="AC266" i="26" s="1"/>
  <c r="U266" i="26"/>
  <c r="L266" i="26"/>
  <c r="F266" i="26"/>
  <c r="N266" i="26" s="1"/>
  <c r="AA265" i="26"/>
  <c r="U265" i="26"/>
  <c r="AC265" i="26" s="1"/>
  <c r="N265" i="26"/>
  <c r="L265" i="26"/>
  <c r="F265" i="26"/>
  <c r="AA264" i="26"/>
  <c r="U264" i="26"/>
  <c r="L264" i="26"/>
  <c r="F264" i="26"/>
  <c r="N264" i="26" s="1"/>
  <c r="AC263" i="26"/>
  <c r="AA263" i="26"/>
  <c r="U263" i="26"/>
  <c r="N263" i="26"/>
  <c r="L263" i="26"/>
  <c r="F263" i="26"/>
  <c r="AA262" i="26"/>
  <c r="AC262" i="26" s="1"/>
  <c r="U262" i="26"/>
  <c r="L262" i="26"/>
  <c r="F262" i="26"/>
  <c r="AC261" i="26"/>
  <c r="AA261" i="26"/>
  <c r="U261" i="26"/>
  <c r="N261" i="26"/>
  <c r="L261" i="26"/>
  <c r="F261" i="26"/>
  <c r="AA260" i="26"/>
  <c r="U260" i="26"/>
  <c r="M260" i="26"/>
  <c r="J260" i="26"/>
  <c r="I260" i="26"/>
  <c r="H260" i="26"/>
  <c r="G260" i="26"/>
  <c r="E260" i="26"/>
  <c r="AC259" i="26"/>
  <c r="AA259" i="26"/>
  <c r="U259" i="26"/>
  <c r="K259" i="26"/>
  <c r="L259" i="26" s="1"/>
  <c r="F259" i="26"/>
  <c r="AA258" i="26"/>
  <c r="AC258" i="26" s="1"/>
  <c r="U258" i="26"/>
  <c r="K258" i="26"/>
  <c r="L258" i="26" s="1"/>
  <c r="F258" i="26"/>
  <c r="AA257" i="26"/>
  <c r="U257" i="26"/>
  <c r="K257" i="26"/>
  <c r="L257" i="26" s="1"/>
  <c r="F257" i="26"/>
  <c r="N257" i="26" s="1"/>
  <c r="AA256" i="26"/>
  <c r="AC256" i="26" s="1"/>
  <c r="U256" i="26"/>
  <c r="N256" i="26"/>
  <c r="L256" i="26"/>
  <c r="K256" i="26"/>
  <c r="F256" i="26"/>
  <c r="AC255" i="26"/>
  <c r="AA255" i="26"/>
  <c r="U255" i="26"/>
  <c r="N255" i="26"/>
  <c r="L255" i="26"/>
  <c r="K255" i="26"/>
  <c r="F255" i="26"/>
  <c r="AB254" i="26"/>
  <c r="AA254" i="26"/>
  <c r="Z254" i="26"/>
  <c r="Y254" i="26"/>
  <c r="X254" i="26"/>
  <c r="W254" i="26"/>
  <c r="V254" i="26"/>
  <c r="T254" i="26"/>
  <c r="N254" i="26"/>
  <c r="L254" i="26"/>
  <c r="K254" i="26"/>
  <c r="F254" i="26"/>
  <c r="AC253" i="26"/>
  <c r="AA253" i="26"/>
  <c r="U253" i="26"/>
  <c r="N253" i="26"/>
  <c r="L253" i="26"/>
  <c r="K253" i="26"/>
  <c r="F253" i="26"/>
  <c r="AC252" i="26"/>
  <c r="AA252" i="26"/>
  <c r="U252" i="26"/>
  <c r="L252" i="26"/>
  <c r="K252" i="26"/>
  <c r="F252" i="26"/>
  <c r="AC251" i="26"/>
  <c r="AA251" i="26"/>
  <c r="U251" i="26"/>
  <c r="K251" i="26"/>
  <c r="L251" i="26" s="1"/>
  <c r="F251" i="26"/>
  <c r="N251" i="26" s="1"/>
  <c r="AC250" i="26"/>
  <c r="AA250" i="26"/>
  <c r="U250" i="26"/>
  <c r="K250" i="26"/>
  <c r="L250" i="26" s="1"/>
  <c r="F250" i="26"/>
  <c r="N250" i="26" s="1"/>
  <c r="AA249" i="26"/>
  <c r="U249" i="26"/>
  <c r="AC249" i="26" s="1"/>
  <c r="N249" i="26"/>
  <c r="L249" i="26"/>
  <c r="K249" i="26"/>
  <c r="F249" i="26"/>
  <c r="AA248" i="26"/>
  <c r="AC248" i="26" s="1"/>
  <c r="U248" i="26"/>
  <c r="N248" i="26"/>
  <c r="L248" i="26"/>
  <c r="K248" i="26"/>
  <c r="F248" i="26"/>
  <c r="AA247" i="26"/>
  <c r="U247" i="26"/>
  <c r="K247" i="26"/>
  <c r="N247" i="26" s="1"/>
  <c r="F247" i="26"/>
  <c r="AA246" i="26"/>
  <c r="U246" i="26"/>
  <c r="AC246" i="26" s="1"/>
  <c r="N246" i="26"/>
  <c r="K246" i="26"/>
  <c r="L246" i="26" s="1"/>
  <c r="F246" i="26"/>
  <c r="AC245" i="26"/>
  <c r="AA245" i="26"/>
  <c r="U245" i="26"/>
  <c r="N245" i="26"/>
  <c r="L245" i="26"/>
  <c r="K245" i="26"/>
  <c r="F245" i="26"/>
  <c r="AC244" i="26"/>
  <c r="AA244" i="26"/>
  <c r="U244" i="26"/>
  <c r="K244" i="26"/>
  <c r="L244" i="26" s="1"/>
  <c r="F244" i="26"/>
  <c r="AA243" i="26"/>
  <c r="AC243" i="26" s="1"/>
  <c r="U243" i="26"/>
  <c r="K243" i="26"/>
  <c r="F243" i="26"/>
  <c r="N243" i="26" s="1"/>
  <c r="AC242" i="26"/>
  <c r="AA242" i="26"/>
  <c r="U242" i="26"/>
  <c r="K242" i="26"/>
  <c r="L242" i="26" s="1"/>
  <c r="F242" i="26"/>
  <c r="N242" i="26" s="1"/>
  <c r="AA241" i="26"/>
  <c r="U241" i="26"/>
  <c r="AC241" i="26" s="1"/>
  <c r="M241" i="26"/>
  <c r="K241" i="26"/>
  <c r="J241" i="26"/>
  <c r="I241" i="26"/>
  <c r="H241" i="26"/>
  <c r="G241" i="26"/>
  <c r="E241" i="26"/>
  <c r="AA240" i="26"/>
  <c r="U240" i="26"/>
  <c r="AC240" i="26" s="1"/>
  <c r="N240" i="26"/>
  <c r="L240" i="26"/>
  <c r="F240" i="26"/>
  <c r="AC239" i="26"/>
  <c r="AA239" i="26"/>
  <c r="U239" i="26"/>
  <c r="L239" i="26"/>
  <c r="F239" i="26"/>
  <c r="N239" i="26" s="1"/>
  <c r="AA238" i="26"/>
  <c r="AC238" i="26" s="1"/>
  <c r="U238" i="26"/>
  <c r="N238" i="26"/>
  <c r="L238" i="26"/>
  <c r="F238" i="26"/>
  <c r="AA237" i="26"/>
  <c r="AC237" i="26" s="1"/>
  <c r="U237" i="26"/>
  <c r="N237" i="26"/>
  <c r="L237" i="26"/>
  <c r="F237" i="26"/>
  <c r="AA236" i="26"/>
  <c r="U236" i="26"/>
  <c r="AC236" i="26" s="1"/>
  <c r="N236" i="26"/>
  <c r="L236" i="26"/>
  <c r="F236" i="26"/>
  <c r="AC235" i="26"/>
  <c r="AA235" i="26"/>
  <c r="U235" i="26"/>
  <c r="L235" i="26"/>
  <c r="F235" i="26"/>
  <c r="N235" i="26" s="1"/>
  <c r="AA234" i="26"/>
  <c r="AC234" i="26" s="1"/>
  <c r="U234" i="26"/>
  <c r="N234" i="26"/>
  <c r="L234" i="26"/>
  <c r="F234" i="26"/>
  <c r="AC233" i="26"/>
  <c r="AA233" i="26"/>
  <c r="U233" i="26"/>
  <c r="N233" i="26"/>
  <c r="L233" i="26"/>
  <c r="F233" i="26"/>
  <c r="AA232" i="26"/>
  <c r="U232" i="26"/>
  <c r="AC232" i="26" s="1"/>
  <c r="N232" i="26"/>
  <c r="L232" i="26"/>
  <c r="F232" i="26"/>
  <c r="F241" i="26" s="1"/>
  <c r="AC231" i="26"/>
  <c r="AA231" i="26"/>
  <c r="U231" i="26"/>
  <c r="L231" i="26"/>
  <c r="F231" i="26"/>
  <c r="N231" i="26" s="1"/>
  <c r="AC230" i="26"/>
  <c r="AA230" i="26"/>
  <c r="U230" i="26"/>
  <c r="N230" i="26"/>
  <c r="L230" i="26"/>
  <c r="F230" i="26"/>
  <c r="AA229" i="26"/>
  <c r="U229" i="26"/>
  <c r="AC229" i="26" s="1"/>
  <c r="N229" i="26"/>
  <c r="N241" i="26" s="1"/>
  <c r="L229" i="26"/>
  <c r="F229" i="26"/>
  <c r="AA228" i="26"/>
  <c r="U228" i="26"/>
  <c r="AC228" i="26" s="1"/>
  <c r="L228" i="26"/>
  <c r="F228" i="26"/>
  <c r="N228" i="26" s="1"/>
  <c r="AC227" i="26"/>
  <c r="AA227" i="26"/>
  <c r="U227" i="26"/>
  <c r="M227" i="26"/>
  <c r="J227" i="26"/>
  <c r="I227" i="26"/>
  <c r="H227" i="26"/>
  <c r="G227" i="26"/>
  <c r="E227" i="26"/>
  <c r="AA226" i="26"/>
  <c r="AC226" i="26" s="1"/>
  <c r="U226" i="26"/>
  <c r="N226" i="26"/>
  <c r="L226" i="26"/>
  <c r="K226" i="26"/>
  <c r="F226" i="26"/>
  <c r="AC225" i="26"/>
  <c r="AA225" i="26"/>
  <c r="U225" i="26"/>
  <c r="N225" i="26"/>
  <c r="L225" i="26"/>
  <c r="K225" i="26"/>
  <c r="F225" i="26"/>
  <c r="AA224" i="26"/>
  <c r="U224" i="26"/>
  <c r="N224" i="26"/>
  <c r="L224" i="26"/>
  <c r="K224" i="26"/>
  <c r="F224" i="26"/>
  <c r="AB223" i="26"/>
  <c r="Y223" i="26"/>
  <c r="X223" i="26"/>
  <c r="W223" i="26"/>
  <c r="V223" i="26"/>
  <c r="T223" i="26"/>
  <c r="N223" i="26"/>
  <c r="K223" i="26"/>
  <c r="L223" i="26" s="1"/>
  <c r="F223" i="26"/>
  <c r="AC222" i="26"/>
  <c r="AA222" i="26"/>
  <c r="Z222" i="26"/>
  <c r="U222" i="26"/>
  <c r="N222" i="26"/>
  <c r="K222" i="26"/>
  <c r="L222" i="26" s="1"/>
  <c r="F222" i="26"/>
  <c r="AC221" i="26"/>
  <c r="AA221" i="26"/>
  <c r="Z221" i="26"/>
  <c r="U221" i="26"/>
  <c r="N221" i="26"/>
  <c r="K221" i="26"/>
  <c r="L221" i="26" s="1"/>
  <c r="F221" i="26"/>
  <c r="AC220" i="26"/>
  <c r="AA220" i="26"/>
  <c r="Z220" i="26"/>
  <c r="U220" i="26"/>
  <c r="N220" i="26"/>
  <c r="K220" i="26"/>
  <c r="L220" i="26" s="1"/>
  <c r="F220" i="26"/>
  <c r="AC219" i="26"/>
  <c r="AA219" i="26"/>
  <c r="Z219" i="26"/>
  <c r="U219" i="26"/>
  <c r="N219" i="26"/>
  <c r="K219" i="26"/>
  <c r="L219" i="26" s="1"/>
  <c r="F219" i="26"/>
  <c r="AC218" i="26"/>
  <c r="AA218" i="26"/>
  <c r="Z218" i="26"/>
  <c r="U218" i="26"/>
  <c r="N218" i="26"/>
  <c r="K218" i="26"/>
  <c r="L218" i="26" s="1"/>
  <c r="F218" i="26"/>
  <c r="Z217" i="26"/>
  <c r="AA217" i="26" s="1"/>
  <c r="AC217" i="26" s="1"/>
  <c r="U217" i="26"/>
  <c r="L217" i="26"/>
  <c r="K217" i="26"/>
  <c r="F217" i="26"/>
  <c r="N217" i="26" s="1"/>
  <c r="AC216" i="26"/>
  <c r="Z216" i="26"/>
  <c r="AA216" i="26" s="1"/>
  <c r="U216" i="26"/>
  <c r="K216" i="26"/>
  <c r="L216" i="26" s="1"/>
  <c r="F216" i="26"/>
  <c r="N216" i="26" s="1"/>
  <c r="AC215" i="26"/>
  <c r="Z215" i="26"/>
  <c r="AA215" i="26" s="1"/>
  <c r="U215" i="26"/>
  <c r="K215" i="26"/>
  <c r="L215" i="26" s="1"/>
  <c r="F215" i="26"/>
  <c r="N215" i="26" s="1"/>
  <c r="AC214" i="26"/>
  <c r="Z214" i="26"/>
  <c r="AA214" i="26" s="1"/>
  <c r="U214" i="26"/>
  <c r="L214" i="26"/>
  <c r="K214" i="26"/>
  <c r="F214" i="26"/>
  <c r="N214" i="26" s="1"/>
  <c r="Z213" i="26"/>
  <c r="AA213" i="26" s="1"/>
  <c r="AC213" i="26" s="1"/>
  <c r="U213" i="26"/>
  <c r="N213" i="26"/>
  <c r="K213" i="26"/>
  <c r="L213" i="26" s="1"/>
  <c r="F213" i="26"/>
  <c r="Z212" i="26"/>
  <c r="AA212" i="26" s="1"/>
  <c r="AC212" i="26" s="1"/>
  <c r="U212" i="26"/>
  <c r="N212" i="26"/>
  <c r="L212" i="26"/>
  <c r="K212" i="26"/>
  <c r="F212" i="26"/>
  <c r="Z211" i="26"/>
  <c r="AA211" i="26" s="1"/>
  <c r="AC211" i="26" s="1"/>
  <c r="U211" i="26"/>
  <c r="N211" i="26"/>
  <c r="K211" i="26"/>
  <c r="L211" i="26" s="1"/>
  <c r="F211" i="26"/>
  <c r="AC210" i="26"/>
  <c r="Z210" i="26"/>
  <c r="AA210" i="26" s="1"/>
  <c r="U210" i="26"/>
  <c r="N210" i="26"/>
  <c r="L210" i="26"/>
  <c r="K210" i="26"/>
  <c r="F210" i="26"/>
  <c r="Z209" i="26"/>
  <c r="AA209" i="26" s="1"/>
  <c r="AC209" i="26" s="1"/>
  <c r="U209" i="26"/>
  <c r="N209" i="26"/>
  <c r="L209" i="26"/>
  <c r="K209" i="26"/>
  <c r="F209" i="26"/>
  <c r="AC208" i="26"/>
  <c r="Z208" i="26"/>
  <c r="AA208" i="26" s="1"/>
  <c r="U208" i="26"/>
  <c r="K208" i="26"/>
  <c r="L208" i="26" s="1"/>
  <c r="F208" i="26"/>
  <c r="Z207" i="26"/>
  <c r="AA207" i="26" s="1"/>
  <c r="AC207" i="26" s="1"/>
  <c r="U207" i="26"/>
  <c r="K207" i="26"/>
  <c r="L207" i="26" s="1"/>
  <c r="F207" i="26"/>
  <c r="Z206" i="26"/>
  <c r="AA206" i="26" s="1"/>
  <c r="AC206" i="26" s="1"/>
  <c r="U206" i="26"/>
  <c r="L206" i="26"/>
  <c r="K206" i="26"/>
  <c r="F206" i="26"/>
  <c r="N206" i="26" s="1"/>
  <c r="AC205" i="26"/>
  <c r="Z205" i="26"/>
  <c r="AA205" i="26" s="1"/>
  <c r="U205" i="26"/>
  <c r="U223" i="26" s="1"/>
  <c r="N205" i="26"/>
  <c r="K205" i="26"/>
  <c r="L205" i="26" s="1"/>
  <c r="F205" i="26"/>
  <c r="AB204" i="26"/>
  <c r="AA204" i="26"/>
  <c r="Z204" i="26"/>
  <c r="Y204" i="26"/>
  <c r="X204" i="26"/>
  <c r="W204" i="26"/>
  <c r="V204" i="26"/>
  <c r="T204" i="26"/>
  <c r="N204" i="26"/>
  <c r="K204" i="26"/>
  <c r="L204" i="26" s="1"/>
  <c r="F204" i="26"/>
  <c r="AA203" i="26"/>
  <c r="AC203" i="26" s="1"/>
  <c r="U203" i="26"/>
  <c r="L203" i="26"/>
  <c r="K203" i="26"/>
  <c r="F203" i="26"/>
  <c r="N203" i="26" s="1"/>
  <c r="AC202" i="26"/>
  <c r="AA202" i="26"/>
  <c r="U202" i="26"/>
  <c r="N202" i="26"/>
  <c r="K202" i="26"/>
  <c r="L202" i="26" s="1"/>
  <c r="F202" i="26"/>
  <c r="AC201" i="26"/>
  <c r="AA201" i="26"/>
  <c r="U201" i="26"/>
  <c r="M201" i="26"/>
  <c r="J201" i="26"/>
  <c r="I201" i="26"/>
  <c r="H201" i="26"/>
  <c r="G201" i="26"/>
  <c r="E201" i="26"/>
  <c r="AA200" i="26"/>
  <c r="AC200" i="26" s="1"/>
  <c r="U200" i="26"/>
  <c r="L200" i="26"/>
  <c r="K200" i="26"/>
  <c r="F200" i="26"/>
  <c r="N200" i="26" s="1"/>
  <c r="AC199" i="26"/>
  <c r="AA199" i="26"/>
  <c r="U199" i="26"/>
  <c r="L199" i="26"/>
  <c r="K199" i="26"/>
  <c r="F199" i="26"/>
  <c r="N199" i="26" s="1"/>
  <c r="AA198" i="26"/>
  <c r="AC198" i="26" s="1"/>
  <c r="U198" i="26"/>
  <c r="N198" i="26"/>
  <c r="K198" i="26"/>
  <c r="L198" i="26" s="1"/>
  <c r="F198" i="26"/>
  <c r="AA197" i="26"/>
  <c r="U197" i="26"/>
  <c r="AC197" i="26" s="1"/>
  <c r="L197" i="26"/>
  <c r="K197" i="26"/>
  <c r="F197" i="26"/>
  <c r="N197" i="26" s="1"/>
  <c r="AA196" i="26"/>
  <c r="AC196" i="26" s="1"/>
  <c r="U196" i="26"/>
  <c r="N196" i="26"/>
  <c r="K196" i="26"/>
  <c r="L196" i="26" s="1"/>
  <c r="F196" i="26"/>
  <c r="AA195" i="26"/>
  <c r="AC195" i="26" s="1"/>
  <c r="U195" i="26"/>
  <c r="L195" i="26"/>
  <c r="K195" i="26"/>
  <c r="F195" i="26"/>
  <c r="N195" i="26" s="1"/>
  <c r="AA194" i="26"/>
  <c r="U194" i="26"/>
  <c r="N194" i="26"/>
  <c r="K194" i="26"/>
  <c r="L194" i="26" s="1"/>
  <c r="F194" i="26"/>
  <c r="AA193" i="26"/>
  <c r="U193" i="26"/>
  <c r="AC193" i="26" s="1"/>
  <c r="N193" i="26"/>
  <c r="L193" i="26"/>
  <c r="K193" i="26"/>
  <c r="F193" i="26"/>
  <c r="AA192" i="26"/>
  <c r="AC192" i="26" s="1"/>
  <c r="U192" i="26"/>
  <c r="L192" i="26"/>
  <c r="K192" i="26"/>
  <c r="F192" i="26"/>
  <c r="N192" i="26" s="1"/>
  <c r="AA191" i="26"/>
  <c r="AC191" i="26" s="1"/>
  <c r="U191" i="26"/>
  <c r="L191" i="26"/>
  <c r="K191" i="26"/>
  <c r="F191" i="26"/>
  <c r="N191" i="26" s="1"/>
  <c r="AC190" i="26"/>
  <c r="AA190" i="26"/>
  <c r="U190" i="26"/>
  <c r="K190" i="26"/>
  <c r="L190" i="26" s="1"/>
  <c r="F190" i="26"/>
  <c r="N190" i="26" s="1"/>
  <c r="AC189" i="26"/>
  <c r="AA189" i="26"/>
  <c r="U189" i="26"/>
  <c r="N189" i="26"/>
  <c r="L189" i="26"/>
  <c r="K189" i="26"/>
  <c r="F189" i="26"/>
  <c r="AA188" i="26"/>
  <c r="AC188" i="26" s="1"/>
  <c r="U188" i="26"/>
  <c r="N188" i="26"/>
  <c r="L188" i="26"/>
  <c r="K188" i="26"/>
  <c r="F188" i="26"/>
  <c r="AA187" i="26"/>
  <c r="U187" i="26"/>
  <c r="AC187" i="26" s="1"/>
  <c r="N187" i="26"/>
  <c r="K187" i="26"/>
  <c r="L187" i="26" s="1"/>
  <c r="F187" i="26"/>
  <c r="AA186" i="26"/>
  <c r="U186" i="26"/>
  <c r="K186" i="26"/>
  <c r="N186" i="26" s="1"/>
  <c r="F186" i="26"/>
  <c r="AC185" i="26"/>
  <c r="AA185" i="26"/>
  <c r="U185" i="26"/>
  <c r="L185" i="26"/>
  <c r="K185" i="26"/>
  <c r="F185" i="26"/>
  <c r="N185" i="26" s="1"/>
  <c r="AC184" i="26"/>
  <c r="AA184" i="26"/>
  <c r="U184" i="26"/>
  <c r="K184" i="26"/>
  <c r="L184" i="26" s="1"/>
  <c r="F184" i="26"/>
  <c r="AB183" i="26"/>
  <c r="Y183" i="26"/>
  <c r="X183" i="26"/>
  <c r="W183" i="26"/>
  <c r="V183" i="26"/>
  <c r="T183" i="26"/>
  <c r="K183" i="26"/>
  <c r="F183" i="26"/>
  <c r="Z182" i="26"/>
  <c r="AA182" i="26" s="1"/>
  <c r="U182" i="26"/>
  <c r="AC182" i="26" s="1"/>
  <c r="M182" i="26"/>
  <c r="K182" i="26"/>
  <c r="J182" i="26"/>
  <c r="I182" i="26"/>
  <c r="H182" i="26"/>
  <c r="G182" i="26"/>
  <c r="E182" i="26"/>
  <c r="AC181" i="26"/>
  <c r="Z181" i="26"/>
  <c r="AA181" i="26" s="1"/>
  <c r="U181" i="26"/>
  <c r="N181" i="26"/>
  <c r="L181" i="26"/>
  <c r="F181" i="26"/>
  <c r="AA180" i="26"/>
  <c r="Z180" i="26"/>
  <c r="U180" i="26"/>
  <c r="L180" i="26"/>
  <c r="F180" i="26"/>
  <c r="N180" i="26" s="1"/>
  <c r="AC179" i="26"/>
  <c r="Z179" i="26"/>
  <c r="AA179" i="26" s="1"/>
  <c r="U179" i="26"/>
  <c r="N179" i="26"/>
  <c r="L179" i="26"/>
  <c r="F179" i="26"/>
  <c r="AA178" i="26"/>
  <c r="Z178" i="26"/>
  <c r="U178" i="26"/>
  <c r="AC178" i="26" s="1"/>
  <c r="N178" i="26"/>
  <c r="L178" i="26"/>
  <c r="F178" i="26"/>
  <c r="Z177" i="26"/>
  <c r="AA177" i="26" s="1"/>
  <c r="AC177" i="26" s="1"/>
  <c r="U177" i="26"/>
  <c r="L177" i="26"/>
  <c r="F177" i="26"/>
  <c r="N177" i="26" s="1"/>
  <c r="AA176" i="26"/>
  <c r="Z176" i="26"/>
  <c r="U176" i="26"/>
  <c r="AC176" i="26" s="1"/>
  <c r="L176" i="26"/>
  <c r="F176" i="26"/>
  <c r="N176" i="26" s="1"/>
  <c r="AA175" i="26"/>
  <c r="AC175" i="26" s="1"/>
  <c r="Z175" i="26"/>
  <c r="U175" i="26"/>
  <c r="L175" i="26"/>
  <c r="F175" i="26"/>
  <c r="N175" i="26" s="1"/>
  <c r="AA174" i="26"/>
  <c r="AC174" i="26" s="1"/>
  <c r="Z174" i="26"/>
  <c r="U174" i="26"/>
  <c r="N174" i="26"/>
  <c r="L174" i="26"/>
  <c r="F174" i="26"/>
  <c r="Z173" i="26"/>
  <c r="AA173" i="26" s="1"/>
  <c r="U173" i="26"/>
  <c r="AC173" i="26" s="1"/>
  <c r="N173" i="26"/>
  <c r="L173" i="26"/>
  <c r="F173" i="26"/>
  <c r="Z172" i="26"/>
  <c r="AA172" i="26" s="1"/>
  <c r="U172" i="26"/>
  <c r="N172" i="26"/>
  <c r="L172" i="26"/>
  <c r="F172" i="26"/>
  <c r="Z171" i="26"/>
  <c r="AA171" i="26" s="1"/>
  <c r="U171" i="26"/>
  <c r="AC171" i="26" s="1"/>
  <c r="N171" i="26"/>
  <c r="L171" i="26"/>
  <c r="F171" i="26"/>
  <c r="AC170" i="26"/>
  <c r="AA170" i="26"/>
  <c r="Z170" i="26"/>
  <c r="U170" i="26"/>
  <c r="L170" i="26"/>
  <c r="F170" i="26"/>
  <c r="N170" i="26" s="1"/>
  <c r="AA169" i="26"/>
  <c r="AC169" i="26" s="1"/>
  <c r="Z169" i="26"/>
  <c r="U169" i="26"/>
  <c r="L169" i="26"/>
  <c r="F169" i="26"/>
  <c r="N169" i="26" s="1"/>
  <c r="AA168" i="26"/>
  <c r="AC168" i="26" s="1"/>
  <c r="Z168" i="26"/>
  <c r="U168" i="26"/>
  <c r="L168" i="26"/>
  <c r="F168" i="26"/>
  <c r="N168" i="26" s="1"/>
  <c r="Z167" i="26"/>
  <c r="AA167" i="26" s="1"/>
  <c r="AC167" i="26" s="1"/>
  <c r="U167" i="26"/>
  <c r="N167" i="26"/>
  <c r="L167" i="26"/>
  <c r="F167" i="26"/>
  <c r="Z166" i="26"/>
  <c r="AA166" i="26" s="1"/>
  <c r="U166" i="26"/>
  <c r="N166" i="26"/>
  <c r="L166" i="26"/>
  <c r="F166" i="26"/>
  <c r="Z165" i="26"/>
  <c r="AA165" i="26" s="1"/>
  <c r="U165" i="26"/>
  <c r="N165" i="26"/>
  <c r="L165" i="26"/>
  <c r="F165" i="26"/>
  <c r="Z164" i="26"/>
  <c r="AA164" i="26" s="1"/>
  <c r="U164" i="26"/>
  <c r="L164" i="26"/>
  <c r="L182" i="26" s="1"/>
  <c r="F164" i="26"/>
  <c r="N164" i="26" s="1"/>
  <c r="Z163" i="26"/>
  <c r="AA163" i="26" s="1"/>
  <c r="AC163" i="26" s="1"/>
  <c r="U163" i="26"/>
  <c r="L163" i="26"/>
  <c r="F163" i="26"/>
  <c r="N163" i="26" s="1"/>
  <c r="AA162" i="26"/>
  <c r="Z162" i="26"/>
  <c r="U162" i="26"/>
  <c r="AC162" i="26" s="1"/>
  <c r="N162" i="26"/>
  <c r="L162" i="26"/>
  <c r="F162" i="26"/>
  <c r="Z161" i="26"/>
  <c r="AA161" i="26" s="1"/>
  <c r="AC161" i="26" s="1"/>
  <c r="U161" i="26"/>
  <c r="N161" i="26"/>
  <c r="L161" i="26"/>
  <c r="F161" i="26"/>
  <c r="Z160" i="26"/>
  <c r="AA160" i="26" s="1"/>
  <c r="U160" i="26"/>
  <c r="L160" i="26"/>
  <c r="F160" i="26"/>
  <c r="N160" i="26" s="1"/>
  <c r="AA159" i="26"/>
  <c r="Z159" i="26"/>
  <c r="U159" i="26"/>
  <c r="AC159" i="26" s="1"/>
  <c r="N159" i="26"/>
  <c r="L159" i="26"/>
  <c r="F159" i="26"/>
  <c r="Z158" i="26"/>
  <c r="U158" i="26"/>
  <c r="N158" i="26"/>
  <c r="L158" i="26"/>
  <c r="F158" i="26"/>
  <c r="AB157" i="26"/>
  <c r="Z157" i="26"/>
  <c r="AA157" i="26" s="1"/>
  <c r="Y157" i="26"/>
  <c r="X157" i="26"/>
  <c r="W157" i="26"/>
  <c r="V157" i="26"/>
  <c r="T157" i="26"/>
  <c r="N157" i="26"/>
  <c r="L157" i="26"/>
  <c r="F157" i="26"/>
  <c r="AA156" i="26"/>
  <c r="AC156" i="26" s="1"/>
  <c r="U156" i="26"/>
  <c r="N156" i="26"/>
  <c r="L156" i="26"/>
  <c r="F156" i="26"/>
  <c r="AA155" i="26"/>
  <c r="U155" i="26"/>
  <c r="AC155" i="26" s="1"/>
  <c r="N155" i="26"/>
  <c r="L155" i="26"/>
  <c r="F155" i="26"/>
  <c r="F182" i="26" s="1"/>
  <c r="N182" i="26" s="1"/>
  <c r="AC154" i="26"/>
  <c r="AA154" i="26"/>
  <c r="U154" i="26"/>
  <c r="M154" i="26"/>
  <c r="J154" i="26"/>
  <c r="I154" i="26"/>
  <c r="H154" i="26"/>
  <c r="G154" i="26"/>
  <c r="E154" i="26"/>
  <c r="AA153" i="26"/>
  <c r="U153" i="26"/>
  <c r="AC153" i="26" s="1"/>
  <c r="N153" i="26"/>
  <c r="L153" i="26"/>
  <c r="K153" i="26"/>
  <c r="F153" i="26"/>
  <c r="AA152" i="26"/>
  <c r="AC152" i="26" s="1"/>
  <c r="U152" i="26"/>
  <c r="N152" i="26"/>
  <c r="K152" i="26"/>
  <c r="L152" i="26" s="1"/>
  <c r="F152" i="26"/>
  <c r="AA151" i="26"/>
  <c r="U151" i="26"/>
  <c r="AC151" i="26" s="1"/>
  <c r="L151" i="26"/>
  <c r="K151" i="26"/>
  <c r="F151" i="26"/>
  <c r="N151" i="26" s="1"/>
  <c r="AC150" i="26"/>
  <c r="AA150" i="26"/>
  <c r="U150" i="26"/>
  <c r="K150" i="26"/>
  <c r="L150" i="26" s="1"/>
  <c r="F150" i="26"/>
  <c r="N150" i="26" s="1"/>
  <c r="AA149" i="26"/>
  <c r="U149" i="26"/>
  <c r="AC149" i="26" s="1"/>
  <c r="L149" i="26"/>
  <c r="K149" i="26"/>
  <c r="F149" i="26"/>
  <c r="N149" i="26" s="1"/>
  <c r="AA148" i="26"/>
  <c r="U148" i="26"/>
  <c r="AC148" i="26" s="1"/>
  <c r="N148" i="26"/>
  <c r="K148" i="26"/>
  <c r="L148" i="26" s="1"/>
  <c r="F148" i="26"/>
  <c r="AA147" i="26"/>
  <c r="AC147" i="26" s="1"/>
  <c r="U147" i="26"/>
  <c r="N147" i="26"/>
  <c r="L147" i="26"/>
  <c r="K147" i="26"/>
  <c r="F147" i="26"/>
  <c r="AA146" i="26"/>
  <c r="U146" i="26"/>
  <c r="AC146" i="26" s="1"/>
  <c r="N146" i="26"/>
  <c r="K146" i="26"/>
  <c r="L146" i="26" s="1"/>
  <c r="F146" i="26"/>
  <c r="AC145" i="26"/>
  <c r="AA145" i="26"/>
  <c r="U145" i="26"/>
  <c r="N145" i="26"/>
  <c r="L145" i="26"/>
  <c r="K145" i="26"/>
  <c r="F145" i="26"/>
  <c r="AC144" i="26"/>
  <c r="AA144" i="26"/>
  <c r="U144" i="26"/>
  <c r="K144" i="26"/>
  <c r="L144" i="26" s="1"/>
  <c r="F144" i="26"/>
  <c r="N144" i="26" s="1"/>
  <c r="AB143" i="26"/>
  <c r="Z143" i="26"/>
  <c r="Y143" i="26"/>
  <c r="X143" i="26"/>
  <c r="W143" i="26"/>
  <c r="V143" i="26"/>
  <c r="T143" i="26"/>
  <c r="K143" i="26"/>
  <c r="L143" i="26" s="1"/>
  <c r="F143" i="26"/>
  <c r="AA142" i="26"/>
  <c r="U142" i="26"/>
  <c r="AC142" i="26" s="1"/>
  <c r="N142" i="26"/>
  <c r="L142" i="26"/>
  <c r="K142" i="26"/>
  <c r="F142" i="26"/>
  <c r="AA141" i="26"/>
  <c r="U141" i="26"/>
  <c r="N141" i="26"/>
  <c r="K141" i="26"/>
  <c r="L141" i="26" s="1"/>
  <c r="F141" i="26"/>
  <c r="AA140" i="26"/>
  <c r="U140" i="26"/>
  <c r="AC140" i="26" s="1"/>
  <c r="L140" i="26"/>
  <c r="K140" i="26"/>
  <c r="F140" i="26"/>
  <c r="N140" i="26" s="1"/>
  <c r="AA139" i="26"/>
  <c r="AC139" i="26" s="1"/>
  <c r="U139" i="26"/>
  <c r="L139" i="26"/>
  <c r="K139" i="26"/>
  <c r="F139" i="26"/>
  <c r="N139" i="26" s="1"/>
  <c r="AA138" i="26"/>
  <c r="U138" i="26"/>
  <c r="AC138" i="26" s="1"/>
  <c r="K138" i="26"/>
  <c r="L138" i="26" s="1"/>
  <c r="F138" i="26"/>
  <c r="N138" i="26" s="1"/>
  <c r="AA137" i="26"/>
  <c r="AC137" i="26" s="1"/>
  <c r="U137" i="26"/>
  <c r="K137" i="26"/>
  <c r="L137" i="26" s="1"/>
  <c r="F137" i="26"/>
  <c r="AA136" i="26"/>
  <c r="AC136" i="26" s="1"/>
  <c r="U136" i="26"/>
  <c r="L136" i="26"/>
  <c r="K136" i="26"/>
  <c r="F136" i="26"/>
  <c r="N136" i="26" s="1"/>
  <c r="AC135" i="26"/>
  <c r="AA135" i="26"/>
  <c r="U135" i="26"/>
  <c r="N135" i="26"/>
  <c r="K135" i="26"/>
  <c r="L135" i="26" s="1"/>
  <c r="F135" i="26"/>
  <c r="AA134" i="26"/>
  <c r="U134" i="26"/>
  <c r="AC134" i="26" s="1"/>
  <c r="L134" i="26"/>
  <c r="K134" i="26"/>
  <c r="F134" i="26"/>
  <c r="N134" i="26" s="1"/>
  <c r="AA133" i="26"/>
  <c r="U133" i="26"/>
  <c r="N133" i="26"/>
  <c r="L133" i="26"/>
  <c r="K133" i="26"/>
  <c r="F133" i="26"/>
  <c r="AA132" i="26"/>
  <c r="U132" i="26"/>
  <c r="AC132" i="26" s="1"/>
  <c r="K132" i="26"/>
  <c r="N132" i="26" s="1"/>
  <c r="F132" i="26"/>
  <c r="AA131" i="26"/>
  <c r="AC131" i="26" s="1"/>
  <c r="U131" i="26"/>
  <c r="L131" i="26"/>
  <c r="K131" i="26"/>
  <c r="F131" i="26"/>
  <c r="AC130" i="26"/>
  <c r="AA130" i="26"/>
  <c r="U130" i="26"/>
  <c r="M130" i="26"/>
  <c r="J130" i="26"/>
  <c r="I130" i="26"/>
  <c r="H130" i="26"/>
  <c r="G130" i="26"/>
  <c r="E130" i="26"/>
  <c r="AA129" i="26"/>
  <c r="U129" i="26"/>
  <c r="AC129" i="26" s="1"/>
  <c r="K129" i="26"/>
  <c r="L129" i="26" s="1"/>
  <c r="F129" i="26"/>
  <c r="AA128" i="26"/>
  <c r="U128" i="26"/>
  <c r="AC128" i="26" s="1"/>
  <c r="L128" i="26"/>
  <c r="K128" i="26"/>
  <c r="F128" i="26"/>
  <c r="N128" i="26" s="1"/>
  <c r="AA127" i="26"/>
  <c r="U127" i="26"/>
  <c r="N127" i="26"/>
  <c r="L127" i="26"/>
  <c r="K127" i="26"/>
  <c r="F127" i="26"/>
  <c r="AA126" i="26"/>
  <c r="U126" i="26"/>
  <c r="AC126" i="26" s="1"/>
  <c r="K126" i="26"/>
  <c r="L126" i="26" s="1"/>
  <c r="F126" i="26"/>
  <c r="N126" i="26" s="1"/>
  <c r="AA125" i="26"/>
  <c r="AC125" i="26" s="1"/>
  <c r="U125" i="26"/>
  <c r="N125" i="26"/>
  <c r="L125" i="26"/>
  <c r="K125" i="26"/>
  <c r="F125" i="26"/>
  <c r="AA124" i="26"/>
  <c r="U124" i="26"/>
  <c r="K124" i="26"/>
  <c r="L124" i="26" s="1"/>
  <c r="F124" i="26"/>
  <c r="N124" i="26" s="1"/>
  <c r="AA123" i="26"/>
  <c r="U123" i="26"/>
  <c r="K123" i="26"/>
  <c r="L123" i="26" s="1"/>
  <c r="F123" i="26"/>
  <c r="AB122" i="26"/>
  <c r="Y122" i="26"/>
  <c r="X122" i="26"/>
  <c r="W122" i="26"/>
  <c r="V122" i="26"/>
  <c r="T122" i="26"/>
  <c r="N122" i="26"/>
  <c r="K122" i="26"/>
  <c r="L122" i="26" s="1"/>
  <c r="F122" i="26"/>
  <c r="AA121" i="26"/>
  <c r="Z121" i="26"/>
  <c r="U121" i="26"/>
  <c r="AC121" i="26" s="1"/>
  <c r="M121" i="26"/>
  <c r="K121" i="26"/>
  <c r="J121" i="26"/>
  <c r="I121" i="26"/>
  <c r="H121" i="26"/>
  <c r="G121" i="26"/>
  <c r="E121" i="26"/>
  <c r="AC120" i="26"/>
  <c r="Z120" i="26"/>
  <c r="AA120" i="26" s="1"/>
  <c r="U120" i="26"/>
  <c r="N120" i="26"/>
  <c r="L120" i="26"/>
  <c r="F120" i="26"/>
  <c r="AC119" i="26"/>
  <c r="AA119" i="26"/>
  <c r="Z119" i="26"/>
  <c r="U119" i="26"/>
  <c r="L119" i="26"/>
  <c r="F119" i="26"/>
  <c r="N119" i="26" s="1"/>
  <c r="AA118" i="26"/>
  <c r="AC118" i="26" s="1"/>
  <c r="Z118" i="26"/>
  <c r="U118" i="26"/>
  <c r="L118" i="26"/>
  <c r="F118" i="26"/>
  <c r="N118" i="26" s="1"/>
  <c r="Z117" i="26"/>
  <c r="AA117" i="26" s="1"/>
  <c r="AC117" i="26" s="1"/>
  <c r="U117" i="26"/>
  <c r="L117" i="26"/>
  <c r="F117" i="26"/>
  <c r="N117" i="26" s="1"/>
  <c r="AA116" i="26"/>
  <c r="Z116" i="26"/>
  <c r="U116" i="26"/>
  <c r="AC116" i="26" s="1"/>
  <c r="N116" i="26"/>
  <c r="L116" i="26"/>
  <c r="F116" i="26"/>
  <c r="Z115" i="26"/>
  <c r="AA115" i="26" s="1"/>
  <c r="U115" i="26"/>
  <c r="N115" i="26"/>
  <c r="L115" i="26"/>
  <c r="F115" i="26"/>
  <c r="AA114" i="26"/>
  <c r="Z114" i="26"/>
  <c r="U114" i="26"/>
  <c r="AC114" i="26" s="1"/>
  <c r="L114" i="26"/>
  <c r="F114" i="26"/>
  <c r="N114" i="26" s="1"/>
  <c r="Z113" i="26"/>
  <c r="AA113" i="26" s="1"/>
  <c r="U113" i="26"/>
  <c r="L113" i="26"/>
  <c r="F113" i="26"/>
  <c r="N113" i="26" s="1"/>
  <c r="Z112" i="26"/>
  <c r="AA112" i="26" s="1"/>
  <c r="AC112" i="26" s="1"/>
  <c r="U112" i="26"/>
  <c r="N112" i="26"/>
  <c r="L112" i="26"/>
  <c r="F112" i="26"/>
  <c r="AC111" i="26"/>
  <c r="AA111" i="26"/>
  <c r="Z111" i="26"/>
  <c r="U111" i="26"/>
  <c r="L111" i="26"/>
  <c r="F111" i="26"/>
  <c r="N111" i="26" s="1"/>
  <c r="AA110" i="26"/>
  <c r="AC110" i="26" s="1"/>
  <c r="Z110" i="26"/>
  <c r="U110" i="26"/>
  <c r="N110" i="26"/>
  <c r="L110" i="26"/>
  <c r="F110" i="26"/>
  <c r="Z109" i="26"/>
  <c r="AA109" i="26" s="1"/>
  <c r="U109" i="26"/>
  <c r="L109" i="26"/>
  <c r="F109" i="26"/>
  <c r="N109" i="26" s="1"/>
  <c r="AA108" i="26"/>
  <c r="Z108" i="26"/>
  <c r="U108" i="26"/>
  <c r="AC108" i="26" s="1"/>
  <c r="N108" i="26"/>
  <c r="L108" i="26"/>
  <c r="F108" i="26"/>
  <c r="Z107" i="26"/>
  <c r="AA107" i="26" s="1"/>
  <c r="AC107" i="26" s="1"/>
  <c r="U107" i="26"/>
  <c r="N107" i="26"/>
  <c r="L107" i="26"/>
  <c r="F107" i="26"/>
  <c r="AA106" i="26"/>
  <c r="Z106" i="26"/>
  <c r="U106" i="26"/>
  <c r="L106" i="26"/>
  <c r="F106" i="26"/>
  <c r="N106" i="26" s="1"/>
  <c r="AB105" i="26"/>
  <c r="Y105" i="26"/>
  <c r="X105" i="26"/>
  <c r="W105" i="26"/>
  <c r="V105" i="26"/>
  <c r="T105" i="26"/>
  <c r="L105" i="26"/>
  <c r="F105" i="26"/>
  <c r="N105" i="26" s="1"/>
  <c r="Z104" i="26"/>
  <c r="AA104" i="26" s="1"/>
  <c r="AC104" i="26" s="1"/>
  <c r="U104" i="26"/>
  <c r="N104" i="26"/>
  <c r="L104" i="26"/>
  <c r="F104" i="26"/>
  <c r="Z103" i="26"/>
  <c r="AA103" i="26" s="1"/>
  <c r="AC103" i="26" s="1"/>
  <c r="U103" i="26"/>
  <c r="L103" i="26"/>
  <c r="F103" i="26"/>
  <c r="Z102" i="26"/>
  <c r="AA102" i="26" s="1"/>
  <c r="AC102" i="26" s="1"/>
  <c r="U102" i="26"/>
  <c r="N102" i="26"/>
  <c r="L102" i="26"/>
  <c r="F102" i="26"/>
  <c r="AC101" i="26"/>
  <c r="Z101" i="26"/>
  <c r="AA101" i="26" s="1"/>
  <c r="U101" i="26"/>
  <c r="N101" i="26"/>
  <c r="L101" i="26"/>
  <c r="F101" i="26"/>
  <c r="AA100" i="26"/>
  <c r="Z100" i="26"/>
  <c r="U100" i="26"/>
  <c r="M100" i="26"/>
  <c r="K100" i="26"/>
  <c r="J100" i="26"/>
  <c r="I100" i="26"/>
  <c r="H100" i="26"/>
  <c r="G100" i="26"/>
  <c r="E100" i="26"/>
  <c r="AC99" i="26"/>
  <c r="Z99" i="26"/>
  <c r="AA99" i="26" s="1"/>
  <c r="U99" i="26"/>
  <c r="N99" i="26"/>
  <c r="L99" i="26"/>
  <c r="F99" i="26"/>
  <c r="AC98" i="26"/>
  <c r="AA98" i="26"/>
  <c r="Z98" i="26"/>
  <c r="U98" i="26"/>
  <c r="L98" i="26"/>
  <c r="F98" i="26"/>
  <c r="N98" i="26" s="1"/>
  <c r="AA97" i="26"/>
  <c r="AC97" i="26" s="1"/>
  <c r="Z97" i="26"/>
  <c r="U97" i="26"/>
  <c r="L97" i="26"/>
  <c r="F97" i="26"/>
  <c r="N97" i="26" s="1"/>
  <c r="Z96" i="26"/>
  <c r="AA96" i="26" s="1"/>
  <c r="AC96" i="26" s="1"/>
  <c r="U96" i="26"/>
  <c r="L96" i="26"/>
  <c r="F96" i="26"/>
  <c r="N96" i="26" s="1"/>
  <c r="AA95" i="26"/>
  <c r="Z95" i="26"/>
  <c r="U95" i="26"/>
  <c r="N95" i="26"/>
  <c r="L95" i="26"/>
  <c r="F95" i="26"/>
  <c r="Z94" i="26"/>
  <c r="AA94" i="26" s="1"/>
  <c r="U94" i="26"/>
  <c r="AC94" i="26" s="1"/>
  <c r="N94" i="26"/>
  <c r="L94" i="26"/>
  <c r="F94" i="26"/>
  <c r="AA93" i="26"/>
  <c r="Z93" i="26"/>
  <c r="U93" i="26"/>
  <c r="AC93" i="26" s="1"/>
  <c r="L93" i="26"/>
  <c r="F93" i="26"/>
  <c r="N93" i="26" s="1"/>
  <c r="Z92" i="26"/>
  <c r="AA92" i="26" s="1"/>
  <c r="U92" i="26"/>
  <c r="L92" i="26"/>
  <c r="F92" i="26"/>
  <c r="N92" i="26" s="1"/>
  <c r="Z91" i="26"/>
  <c r="AA91" i="26" s="1"/>
  <c r="AC91" i="26" s="1"/>
  <c r="U91" i="26"/>
  <c r="N91" i="26"/>
  <c r="L91" i="26"/>
  <c r="F91" i="26"/>
  <c r="AC90" i="26"/>
  <c r="AA90" i="26"/>
  <c r="Z90" i="26"/>
  <c r="U90" i="26"/>
  <c r="L90" i="26"/>
  <c r="F90" i="26"/>
  <c r="N90" i="26" s="1"/>
  <c r="AA89" i="26"/>
  <c r="AC89" i="26" s="1"/>
  <c r="Z89" i="26"/>
  <c r="U89" i="26"/>
  <c r="N89" i="26"/>
  <c r="L89" i="26"/>
  <c r="F89" i="26"/>
  <c r="Z88" i="26"/>
  <c r="U88" i="26"/>
  <c r="L88" i="26"/>
  <c r="F88" i="26"/>
  <c r="N88" i="26" s="1"/>
  <c r="Z87" i="26"/>
  <c r="AA87" i="26" s="1"/>
  <c r="U87" i="26"/>
  <c r="N87" i="26"/>
  <c r="L87" i="26"/>
  <c r="F87" i="26"/>
  <c r="Z86" i="26"/>
  <c r="AA86" i="26" s="1"/>
  <c r="AC86" i="26" s="1"/>
  <c r="U86" i="26"/>
  <c r="N86" i="26"/>
  <c r="L86" i="26"/>
  <c r="F86" i="26"/>
  <c r="AA85" i="26"/>
  <c r="AC85" i="26" s="1"/>
  <c r="Z85" i="26"/>
  <c r="U85" i="26"/>
  <c r="L85" i="26"/>
  <c r="F85" i="26"/>
  <c r="N85" i="26" s="1"/>
  <c r="Z84" i="26"/>
  <c r="AA84" i="26" s="1"/>
  <c r="U84" i="26"/>
  <c r="L84" i="26"/>
  <c r="F84" i="26"/>
  <c r="N84" i="26" s="1"/>
  <c r="AB83" i="26"/>
  <c r="Y83" i="26"/>
  <c r="X83" i="26"/>
  <c r="W83" i="26"/>
  <c r="V83" i="26"/>
  <c r="T83" i="26"/>
  <c r="L83" i="26"/>
  <c r="F83" i="26"/>
  <c r="N83" i="26" s="1"/>
  <c r="Z82" i="26"/>
  <c r="AA82" i="26" s="1"/>
  <c r="U82" i="26"/>
  <c r="AC82" i="26" s="1"/>
  <c r="L82" i="26"/>
  <c r="F82" i="26"/>
  <c r="N82" i="26" s="1"/>
  <c r="AA81" i="26"/>
  <c r="AC81" i="26" s="1"/>
  <c r="Z81" i="26"/>
  <c r="U81" i="26"/>
  <c r="L81" i="26"/>
  <c r="F81" i="26"/>
  <c r="N81" i="26" s="1"/>
  <c r="Z80" i="26"/>
  <c r="AA80" i="26" s="1"/>
  <c r="AC80" i="26" s="1"/>
  <c r="U80" i="26"/>
  <c r="N80" i="26"/>
  <c r="L80" i="26"/>
  <c r="F80" i="26"/>
  <c r="Z79" i="26"/>
  <c r="AA79" i="26" s="1"/>
  <c r="U79" i="26"/>
  <c r="AC79" i="26" s="1"/>
  <c r="L79" i="26"/>
  <c r="F79" i="26"/>
  <c r="N79" i="26" s="1"/>
  <c r="Z78" i="26"/>
  <c r="U78" i="26"/>
  <c r="M78" i="26"/>
  <c r="J78" i="26"/>
  <c r="I78" i="26"/>
  <c r="H78" i="26"/>
  <c r="G78" i="26"/>
  <c r="E78" i="26"/>
  <c r="AA77" i="26"/>
  <c r="Z77" i="26"/>
  <c r="U77" i="26"/>
  <c r="AC77" i="26" s="1"/>
  <c r="L77" i="26"/>
  <c r="K77" i="26"/>
  <c r="F77" i="26"/>
  <c r="N77" i="26" s="1"/>
  <c r="AA76" i="26"/>
  <c r="Z76" i="26"/>
  <c r="U76" i="26"/>
  <c r="AC76" i="26" s="1"/>
  <c r="N76" i="26"/>
  <c r="L76" i="26"/>
  <c r="K76" i="26"/>
  <c r="F76" i="26"/>
  <c r="AA75" i="26"/>
  <c r="Z75" i="26"/>
  <c r="U75" i="26"/>
  <c r="AC75" i="26" s="1"/>
  <c r="N75" i="26"/>
  <c r="L75" i="26"/>
  <c r="K75" i="26"/>
  <c r="F75" i="26"/>
  <c r="AA74" i="26"/>
  <c r="Z74" i="26"/>
  <c r="U74" i="26"/>
  <c r="AC74" i="26" s="1"/>
  <c r="N74" i="26"/>
  <c r="L74" i="26"/>
  <c r="K74" i="26"/>
  <c r="F74" i="26"/>
  <c r="AA73" i="26"/>
  <c r="Z73" i="26"/>
  <c r="U73" i="26"/>
  <c r="AC73" i="26" s="1"/>
  <c r="N73" i="26"/>
  <c r="L73" i="26"/>
  <c r="K73" i="26"/>
  <c r="F73" i="26"/>
  <c r="AA72" i="26"/>
  <c r="Z72" i="26"/>
  <c r="U72" i="26"/>
  <c r="AC72" i="26" s="1"/>
  <c r="L72" i="26"/>
  <c r="K72" i="26"/>
  <c r="F72" i="26"/>
  <c r="N72" i="26" s="1"/>
  <c r="AA71" i="26"/>
  <c r="AC71" i="26" s="1"/>
  <c r="Z71" i="26"/>
  <c r="U71" i="26"/>
  <c r="L71" i="26"/>
  <c r="K71" i="26"/>
  <c r="F71" i="26"/>
  <c r="N71" i="26" s="1"/>
  <c r="AA70" i="26"/>
  <c r="AC70" i="26" s="1"/>
  <c r="Z70" i="26"/>
  <c r="U70" i="26"/>
  <c r="L70" i="26"/>
  <c r="K70" i="26"/>
  <c r="F70" i="26"/>
  <c r="N70" i="26" s="1"/>
  <c r="AA69" i="26"/>
  <c r="AC69" i="26" s="1"/>
  <c r="Z69" i="26"/>
  <c r="U69" i="26"/>
  <c r="L69" i="26"/>
  <c r="K69" i="26"/>
  <c r="F69" i="26"/>
  <c r="N69" i="26" s="1"/>
  <c r="AA68" i="26"/>
  <c r="AC68" i="26" s="1"/>
  <c r="Z68" i="26"/>
  <c r="U68" i="26"/>
  <c r="N68" i="26"/>
  <c r="L68" i="26"/>
  <c r="K68" i="26"/>
  <c r="F68" i="26"/>
  <c r="AA67" i="26"/>
  <c r="AC67" i="26" s="1"/>
  <c r="Z67" i="26"/>
  <c r="U67" i="26"/>
  <c r="N67" i="26"/>
  <c r="L67" i="26"/>
  <c r="K67" i="26"/>
  <c r="F67" i="26"/>
  <c r="AA66" i="26"/>
  <c r="AC66" i="26" s="1"/>
  <c r="Z66" i="26"/>
  <c r="U66" i="26"/>
  <c r="N66" i="26"/>
  <c r="L66" i="26"/>
  <c r="K66" i="26"/>
  <c r="F66" i="26"/>
  <c r="AA65" i="26"/>
  <c r="AC65" i="26" s="1"/>
  <c r="Z65" i="26"/>
  <c r="U65" i="26"/>
  <c r="N65" i="26"/>
  <c r="L65" i="26"/>
  <c r="K65" i="26"/>
  <c r="F65" i="26"/>
  <c r="AA64" i="26"/>
  <c r="AC64" i="26" s="1"/>
  <c r="Z64" i="26"/>
  <c r="U64" i="26"/>
  <c r="L64" i="26"/>
  <c r="K64" i="26"/>
  <c r="F64" i="26"/>
  <c r="N64" i="26" s="1"/>
  <c r="AA63" i="26"/>
  <c r="AC63" i="26" s="1"/>
  <c r="Z63" i="26"/>
  <c r="U63" i="26"/>
  <c r="L63" i="26"/>
  <c r="K63" i="26"/>
  <c r="F63" i="26"/>
  <c r="N63" i="26" s="1"/>
  <c r="AA62" i="26"/>
  <c r="AC62" i="26" s="1"/>
  <c r="Z62" i="26"/>
  <c r="U62" i="26"/>
  <c r="L62" i="26"/>
  <c r="K62" i="26"/>
  <c r="F62" i="26"/>
  <c r="N62" i="26" s="1"/>
  <c r="AB61" i="26"/>
  <c r="Z61" i="26"/>
  <c r="Y61" i="26"/>
  <c r="X61" i="26"/>
  <c r="W61" i="26"/>
  <c r="V61" i="26"/>
  <c r="T61" i="26"/>
  <c r="L61" i="26"/>
  <c r="K61" i="26"/>
  <c r="F61" i="26"/>
  <c r="AC60" i="26"/>
  <c r="AA60" i="26"/>
  <c r="U60" i="26"/>
  <c r="N60" i="26"/>
  <c r="K60" i="26"/>
  <c r="L60" i="26" s="1"/>
  <c r="F60" i="26"/>
  <c r="AA59" i="26"/>
  <c r="U59" i="26"/>
  <c r="AC59" i="26" s="1"/>
  <c r="N59" i="26"/>
  <c r="L59" i="26"/>
  <c r="K59" i="26"/>
  <c r="F59" i="26"/>
  <c r="AC58" i="26"/>
  <c r="AA58" i="26"/>
  <c r="U58" i="26"/>
  <c r="N58" i="26"/>
  <c r="L58" i="26"/>
  <c r="K58" i="26"/>
  <c r="F58" i="26"/>
  <c r="AA57" i="26"/>
  <c r="U57" i="26"/>
  <c r="AC57" i="26" s="1"/>
  <c r="L57" i="26"/>
  <c r="K57" i="26"/>
  <c r="F57" i="26"/>
  <c r="N57" i="26" s="1"/>
  <c r="AA56" i="26"/>
  <c r="U56" i="26"/>
  <c r="L56" i="26"/>
  <c r="K56" i="26"/>
  <c r="F56" i="26"/>
  <c r="N56" i="26" s="1"/>
  <c r="AA55" i="26"/>
  <c r="U55" i="26"/>
  <c r="AC55" i="26" s="1"/>
  <c r="L55" i="26"/>
  <c r="K55" i="26"/>
  <c r="N55" i="26" s="1"/>
  <c r="F55" i="26"/>
  <c r="AC54" i="26"/>
  <c r="AA54" i="26"/>
  <c r="U54" i="26"/>
  <c r="N54" i="26"/>
  <c r="K54" i="26"/>
  <c r="L54" i="26" s="1"/>
  <c r="F54" i="26"/>
  <c r="AA53" i="26"/>
  <c r="U53" i="26"/>
  <c r="K53" i="26"/>
  <c r="L53" i="26" s="1"/>
  <c r="F53" i="26"/>
  <c r="AC52" i="26"/>
  <c r="AA52" i="26"/>
  <c r="U52" i="26"/>
  <c r="N52" i="26"/>
  <c r="K52" i="26"/>
  <c r="L52" i="26" s="1"/>
  <c r="F52" i="26"/>
  <c r="AC51" i="26"/>
  <c r="AA51" i="26"/>
  <c r="U51" i="26"/>
  <c r="K51" i="26"/>
  <c r="L51" i="26" s="1"/>
  <c r="F51" i="26"/>
  <c r="AA50" i="26"/>
  <c r="AC50" i="26" s="1"/>
  <c r="U50" i="26"/>
  <c r="L50" i="26"/>
  <c r="K50" i="26"/>
  <c r="F50" i="26"/>
  <c r="N50" i="26" s="1"/>
  <c r="AA49" i="26"/>
  <c r="U49" i="26"/>
  <c r="AC49" i="26" s="1"/>
  <c r="L49" i="26"/>
  <c r="K49" i="26"/>
  <c r="N49" i="26" s="1"/>
  <c r="F49" i="26"/>
  <c r="AC48" i="26"/>
  <c r="AA48" i="26"/>
  <c r="U48" i="26"/>
  <c r="N48" i="26"/>
  <c r="K48" i="26"/>
  <c r="L48" i="26" s="1"/>
  <c r="F48" i="26"/>
  <c r="AA47" i="26"/>
  <c r="U47" i="26"/>
  <c r="AC47" i="26" s="1"/>
  <c r="N47" i="26"/>
  <c r="L47" i="26"/>
  <c r="K47" i="26"/>
  <c r="F47" i="26"/>
  <c r="AA46" i="26"/>
  <c r="U46" i="26"/>
  <c r="AC46" i="26" s="1"/>
  <c r="M46" i="26"/>
  <c r="K46" i="26"/>
  <c r="J46" i="26"/>
  <c r="I46" i="26"/>
  <c r="H46" i="26"/>
  <c r="G46" i="26"/>
  <c r="E46" i="26"/>
  <c r="AC45" i="26"/>
  <c r="AA45" i="26"/>
  <c r="U45" i="26"/>
  <c r="L45" i="26"/>
  <c r="F45" i="26"/>
  <c r="N45" i="26" s="1"/>
  <c r="AA44" i="26"/>
  <c r="U44" i="26"/>
  <c r="AC44" i="26" s="1"/>
  <c r="L44" i="26"/>
  <c r="F44" i="26"/>
  <c r="N44" i="26" s="1"/>
  <c r="AA43" i="26"/>
  <c r="U43" i="26"/>
  <c r="N43" i="26"/>
  <c r="L43" i="26"/>
  <c r="F43" i="26"/>
  <c r="AC42" i="26"/>
  <c r="AA42" i="26"/>
  <c r="U42" i="26"/>
  <c r="N42" i="26"/>
  <c r="L42" i="26"/>
  <c r="F42" i="26"/>
  <c r="AC41" i="26"/>
  <c r="AA41" i="26"/>
  <c r="U41" i="26"/>
  <c r="L41" i="26"/>
  <c r="F41" i="26"/>
  <c r="N41" i="26" s="1"/>
  <c r="AA40" i="26"/>
  <c r="U40" i="26"/>
  <c r="AC40" i="26" s="1"/>
  <c r="L40" i="26"/>
  <c r="F40" i="26"/>
  <c r="N40" i="26" s="1"/>
  <c r="AA39" i="26"/>
  <c r="U39" i="26"/>
  <c r="AC39" i="26" s="1"/>
  <c r="N39" i="26"/>
  <c r="L39" i="26"/>
  <c r="F39" i="26"/>
  <c r="AC38" i="26"/>
  <c r="AA38" i="26"/>
  <c r="U38" i="26"/>
  <c r="N38" i="26"/>
  <c r="L38" i="26"/>
  <c r="F38" i="26"/>
  <c r="AC37" i="26"/>
  <c r="AA37" i="26"/>
  <c r="U37" i="26"/>
  <c r="L37" i="26"/>
  <c r="F37" i="26"/>
  <c r="N37" i="26" s="1"/>
  <c r="AA36" i="26"/>
  <c r="U36" i="26"/>
  <c r="AC36" i="26" s="1"/>
  <c r="L36" i="26"/>
  <c r="F36" i="26"/>
  <c r="N36" i="26" s="1"/>
  <c r="AA35" i="26"/>
  <c r="U35" i="26"/>
  <c r="N35" i="26"/>
  <c r="L35" i="26"/>
  <c r="F35" i="26"/>
  <c r="AC34" i="26"/>
  <c r="AA34" i="26"/>
  <c r="U34" i="26"/>
  <c r="N34" i="26"/>
  <c r="L34" i="26"/>
  <c r="F34" i="26"/>
  <c r="AC33" i="26"/>
  <c r="AA33" i="26"/>
  <c r="U33" i="26"/>
  <c r="L33" i="26"/>
  <c r="F33" i="26"/>
  <c r="N33" i="26" s="1"/>
  <c r="AA32" i="26"/>
  <c r="U32" i="26"/>
  <c r="L32" i="26"/>
  <c r="F32" i="26"/>
  <c r="N32" i="26" s="1"/>
  <c r="AA31" i="26"/>
  <c r="U31" i="26"/>
  <c r="AC31" i="26" s="1"/>
  <c r="N31" i="26"/>
  <c r="L31" i="26"/>
  <c r="F31" i="26"/>
  <c r="AC30" i="26"/>
  <c r="AA30" i="26"/>
  <c r="U30" i="26"/>
  <c r="N30" i="26"/>
  <c r="L30" i="26"/>
  <c r="F30" i="26"/>
  <c r="AC29" i="26"/>
  <c r="AA29" i="26"/>
  <c r="U29" i="26"/>
  <c r="L29" i="26"/>
  <c r="F29" i="26"/>
  <c r="N29" i="26" s="1"/>
  <c r="AA28" i="26"/>
  <c r="AC28" i="26" s="1"/>
  <c r="U28" i="26"/>
  <c r="U61" i="26" s="1"/>
  <c r="L28" i="26"/>
  <c r="F28" i="26"/>
  <c r="N28" i="26" s="1"/>
  <c r="AA27" i="26"/>
  <c r="U27" i="26"/>
  <c r="AC27" i="26" s="1"/>
  <c r="N27" i="26"/>
  <c r="L27" i="26"/>
  <c r="F27" i="26"/>
  <c r="AB26" i="26"/>
  <c r="Z26" i="26"/>
  <c r="Y26" i="26"/>
  <c r="X26" i="26"/>
  <c r="W26" i="26"/>
  <c r="V26" i="26"/>
  <c r="T26" i="26"/>
  <c r="L26" i="26"/>
  <c r="F26" i="26"/>
  <c r="AA25" i="26"/>
  <c r="AC25" i="26" s="1"/>
  <c r="U25" i="26"/>
  <c r="N25" i="26"/>
  <c r="L25" i="26"/>
  <c r="L46" i="26" s="1"/>
  <c r="F25" i="26"/>
  <c r="AA24" i="26"/>
  <c r="AC24" i="26" s="1"/>
  <c r="U24" i="26"/>
  <c r="M24" i="26"/>
  <c r="J24" i="26"/>
  <c r="I24" i="26"/>
  <c r="H24" i="26"/>
  <c r="G24" i="26"/>
  <c r="E24" i="26"/>
  <c r="AA23" i="26"/>
  <c r="AC23" i="26" s="1"/>
  <c r="U23" i="26"/>
  <c r="N23" i="26"/>
  <c r="L23" i="26"/>
  <c r="K23" i="26"/>
  <c r="F23" i="26"/>
  <c r="AA22" i="26"/>
  <c r="U22" i="26"/>
  <c r="AC22" i="26" s="1"/>
  <c r="L22" i="26"/>
  <c r="K22" i="26"/>
  <c r="F22" i="26"/>
  <c r="AC21" i="26"/>
  <c r="AA21" i="26"/>
  <c r="U21" i="26"/>
  <c r="K21" i="26"/>
  <c r="L21" i="26" s="1"/>
  <c r="F21" i="26"/>
  <c r="N21" i="26" s="1"/>
  <c r="AC20" i="26"/>
  <c r="AA20" i="26"/>
  <c r="U20" i="26"/>
  <c r="L20" i="26"/>
  <c r="K20" i="26"/>
  <c r="F20" i="26"/>
  <c r="N20" i="26" s="1"/>
  <c r="AC19" i="26"/>
  <c r="AA19" i="26"/>
  <c r="U19" i="26"/>
  <c r="L19" i="26"/>
  <c r="K19" i="26"/>
  <c r="N19" i="26" s="1"/>
  <c r="F19" i="26"/>
  <c r="AA18" i="26"/>
  <c r="U18" i="26"/>
  <c r="AC18" i="26" s="1"/>
  <c r="K18" i="26"/>
  <c r="L18" i="26" s="1"/>
  <c r="F18" i="26"/>
  <c r="N18" i="26" s="1"/>
  <c r="AA17" i="26"/>
  <c r="U17" i="26"/>
  <c r="AC17" i="26" s="1"/>
  <c r="N17" i="26"/>
  <c r="L17" i="26"/>
  <c r="K17" i="26"/>
  <c r="F17" i="26"/>
  <c r="AC16" i="26"/>
  <c r="AA16" i="26"/>
  <c r="U16" i="26"/>
  <c r="K16" i="26"/>
  <c r="N16" i="26" s="1"/>
  <c r="F16" i="26"/>
  <c r="AC15" i="26"/>
  <c r="AA15" i="26"/>
  <c r="U15" i="26"/>
  <c r="K15" i="26"/>
  <c r="L15" i="26" s="1"/>
  <c r="F15" i="26"/>
  <c r="N15" i="26" s="1"/>
  <c r="AA14" i="26"/>
  <c r="U14" i="26"/>
  <c r="K14" i="26"/>
  <c r="L14" i="26" s="1"/>
  <c r="F14" i="26"/>
  <c r="AA13" i="26"/>
  <c r="U13" i="26"/>
  <c r="AC13" i="26" s="1"/>
  <c r="N13" i="26"/>
  <c r="K13" i="26"/>
  <c r="L13" i="26" s="1"/>
  <c r="F13" i="26"/>
  <c r="AC12" i="26"/>
  <c r="AA12" i="26"/>
  <c r="U12" i="26"/>
  <c r="N12" i="26"/>
  <c r="L12" i="26"/>
  <c r="K12" i="26"/>
  <c r="F12" i="26"/>
  <c r="AA11" i="26"/>
  <c r="AC11" i="26" s="1"/>
  <c r="U11" i="26"/>
  <c r="K11" i="26"/>
  <c r="L11" i="26" s="1"/>
  <c r="F11" i="26"/>
  <c r="N11" i="26" s="1"/>
  <c r="AC10" i="26"/>
  <c r="AA10" i="26"/>
  <c r="U10" i="26"/>
  <c r="N10" i="26"/>
  <c r="K10" i="26"/>
  <c r="L10" i="26" s="1"/>
  <c r="F10" i="26"/>
  <c r="AA9" i="26"/>
  <c r="U9" i="26"/>
  <c r="AC9" i="26" s="1"/>
  <c r="N9" i="26"/>
  <c r="L9" i="26"/>
  <c r="K9" i="26"/>
  <c r="F9" i="26"/>
  <c r="AA8" i="26"/>
  <c r="U8" i="26"/>
  <c r="AC8" i="26" s="1"/>
  <c r="N8" i="26"/>
  <c r="L8" i="26"/>
  <c r="K8" i="26"/>
  <c r="F8" i="26"/>
  <c r="AC7" i="26"/>
  <c r="AA7" i="26"/>
  <c r="U7" i="26"/>
  <c r="K7" i="26"/>
  <c r="N7" i="26" s="1"/>
  <c r="F7" i="26"/>
  <c r="F24" i="26" s="1"/>
  <c r="K43" i="14"/>
  <c r="H43" i="14"/>
  <c r="G43" i="14"/>
  <c r="F43" i="14"/>
  <c r="E43" i="14"/>
  <c r="C43" i="14"/>
  <c r="J42" i="14"/>
  <c r="D42" i="14"/>
  <c r="J41" i="14"/>
  <c r="D41" i="14"/>
  <c r="L41" i="14" s="1"/>
  <c r="L40" i="14"/>
  <c r="J40" i="14"/>
  <c r="D40" i="14"/>
  <c r="L39" i="14"/>
  <c r="J39" i="14"/>
  <c r="D39" i="14"/>
  <c r="J38" i="14"/>
  <c r="D38" i="14"/>
  <c r="L38" i="14" s="1"/>
  <c r="J37" i="14"/>
  <c r="L37" i="14" s="1"/>
  <c r="I37" i="14"/>
  <c r="D37" i="14"/>
  <c r="I36" i="14"/>
  <c r="J36" i="14" s="1"/>
  <c r="D36" i="14"/>
  <c r="J35" i="14"/>
  <c r="D35" i="14"/>
  <c r="L35" i="14" s="1"/>
  <c r="J34" i="14"/>
  <c r="D34" i="14"/>
  <c r="L34" i="14" s="1"/>
  <c r="J33" i="14"/>
  <c r="L33" i="14" s="1"/>
  <c r="I33" i="14"/>
  <c r="D33" i="14"/>
  <c r="L32" i="14"/>
  <c r="J32" i="14"/>
  <c r="D32" i="14"/>
  <c r="I31" i="14"/>
  <c r="J31" i="14" s="1"/>
  <c r="L31" i="14" s="1"/>
  <c r="D31" i="14"/>
  <c r="L30" i="14"/>
  <c r="J30" i="14"/>
  <c r="D30" i="14"/>
  <c r="J29" i="14"/>
  <c r="D29" i="14"/>
  <c r="L29" i="14" s="1"/>
  <c r="I28" i="14"/>
  <c r="J28" i="14" s="1"/>
  <c r="L28" i="14" s="1"/>
  <c r="D28" i="14"/>
  <c r="I27" i="14"/>
  <c r="J27" i="14" s="1"/>
  <c r="D27" i="14"/>
  <c r="I26" i="14"/>
  <c r="J26" i="14" s="1"/>
  <c r="L26" i="14" s="1"/>
  <c r="D26" i="14"/>
  <c r="J25" i="14"/>
  <c r="D25" i="14"/>
  <c r="L25" i="14" s="1"/>
  <c r="J24" i="14"/>
  <c r="L24" i="14" s="1"/>
  <c r="D24" i="14"/>
  <c r="L23" i="14"/>
  <c r="J23" i="14"/>
  <c r="D23" i="14"/>
  <c r="J22" i="14"/>
  <c r="D22" i="14"/>
  <c r="L22" i="14" s="1"/>
  <c r="I21" i="14"/>
  <c r="J21" i="14" s="1"/>
  <c r="L21" i="14" s="1"/>
  <c r="D21" i="14"/>
  <c r="J20" i="14"/>
  <c r="D20" i="14"/>
  <c r="L20" i="14" s="1"/>
  <c r="J19" i="14"/>
  <c r="L19" i="14" s="1"/>
  <c r="D19" i="14"/>
  <c r="L18" i="14"/>
  <c r="J18" i="14"/>
  <c r="D18" i="14"/>
  <c r="I17" i="14"/>
  <c r="J17" i="14" s="1"/>
  <c r="D17" i="14"/>
  <c r="J16" i="14"/>
  <c r="D16" i="14"/>
  <c r="L16" i="14" s="1"/>
  <c r="I15" i="14"/>
  <c r="J15" i="14" s="1"/>
  <c r="D15" i="14"/>
  <c r="L15" i="14" s="1"/>
  <c r="I14" i="14"/>
  <c r="J14" i="14" s="1"/>
  <c r="L14" i="14" s="1"/>
  <c r="D14" i="14"/>
  <c r="J13" i="14"/>
  <c r="D13" i="14"/>
  <c r="L13" i="14" s="1"/>
  <c r="J12" i="14"/>
  <c r="L12" i="14" s="1"/>
  <c r="I12" i="14"/>
  <c r="D12" i="14"/>
  <c r="I11" i="14"/>
  <c r="J11" i="14" s="1"/>
  <c r="L11" i="14" s="1"/>
  <c r="D11" i="14"/>
  <c r="J10" i="14"/>
  <c r="L10" i="14" s="1"/>
  <c r="D10" i="14"/>
  <c r="L9" i="14"/>
  <c r="J9" i="14"/>
  <c r="D9" i="14"/>
  <c r="I8" i="14"/>
  <c r="J8" i="14" s="1"/>
  <c r="D8" i="14"/>
  <c r="L8" i="14" s="1"/>
  <c r="J7" i="14"/>
  <c r="D7" i="14"/>
  <c r="L7" i="14" s="1"/>
  <c r="I6" i="14"/>
  <c r="I43" i="14" s="1"/>
  <c r="D6" i="14"/>
  <c r="R50" i="12"/>
  <c r="Q50" i="12"/>
  <c r="N50" i="12"/>
  <c r="M50" i="12"/>
  <c r="L50" i="12"/>
  <c r="K50" i="12"/>
  <c r="H50" i="12"/>
  <c r="G50" i="12"/>
  <c r="D50" i="12"/>
  <c r="T49" i="12"/>
  <c r="F49" i="12"/>
  <c r="J49" i="12" s="1"/>
  <c r="U49" i="12" s="1"/>
  <c r="E49" i="12"/>
  <c r="S48" i="12"/>
  <c r="P48" i="12"/>
  <c r="J48" i="12"/>
  <c r="U48" i="12" s="1"/>
  <c r="I48" i="12"/>
  <c r="F48" i="12"/>
  <c r="T48" i="12" s="1"/>
  <c r="S47" i="12"/>
  <c r="P47" i="12"/>
  <c r="I47" i="12"/>
  <c r="J47" i="12" s="1"/>
  <c r="U47" i="12" s="1"/>
  <c r="F47" i="12"/>
  <c r="T47" i="12" s="1"/>
  <c r="S46" i="12"/>
  <c r="P46" i="12"/>
  <c r="I46" i="12"/>
  <c r="F46" i="12"/>
  <c r="T46" i="12" s="1"/>
  <c r="S45" i="12"/>
  <c r="P45" i="12"/>
  <c r="I45" i="12"/>
  <c r="F45" i="12"/>
  <c r="J45" i="12" s="1"/>
  <c r="U45" i="12" s="1"/>
  <c r="S44" i="12"/>
  <c r="P44" i="12"/>
  <c r="O44" i="12"/>
  <c r="I44" i="12"/>
  <c r="E44" i="12"/>
  <c r="F44" i="12" s="1"/>
  <c r="S43" i="12"/>
  <c r="O43" i="12"/>
  <c r="P43" i="12" s="1"/>
  <c r="I43" i="12"/>
  <c r="F43" i="12"/>
  <c r="J43" i="12" s="1"/>
  <c r="S42" i="12"/>
  <c r="P42" i="12"/>
  <c r="I42" i="12"/>
  <c r="F42" i="12"/>
  <c r="J42" i="12" s="1"/>
  <c r="U42" i="12" s="1"/>
  <c r="S41" i="12"/>
  <c r="P41" i="12"/>
  <c r="I41" i="12"/>
  <c r="F41" i="12"/>
  <c r="J41" i="12" s="1"/>
  <c r="U41" i="12" s="1"/>
  <c r="S40" i="12"/>
  <c r="P40" i="12"/>
  <c r="O40" i="12"/>
  <c r="I40" i="12"/>
  <c r="E40" i="12"/>
  <c r="F40" i="12" s="1"/>
  <c r="S39" i="12"/>
  <c r="P39" i="12"/>
  <c r="I39" i="12"/>
  <c r="F39" i="12"/>
  <c r="J39" i="12" s="1"/>
  <c r="U39" i="12" s="1"/>
  <c r="T38" i="12"/>
  <c r="S38" i="12"/>
  <c r="P38" i="12"/>
  <c r="O38" i="12"/>
  <c r="I38" i="12"/>
  <c r="F38" i="12"/>
  <c r="J38" i="12" s="1"/>
  <c r="U38" i="12" s="1"/>
  <c r="U37" i="12"/>
  <c r="T37" i="12"/>
  <c r="S37" i="12"/>
  <c r="P37" i="12"/>
  <c r="J37" i="12"/>
  <c r="I37" i="12"/>
  <c r="F37" i="12"/>
  <c r="T36" i="12"/>
  <c r="S36" i="12"/>
  <c r="P36" i="12"/>
  <c r="J36" i="12"/>
  <c r="U36" i="12" s="1"/>
  <c r="I36" i="12"/>
  <c r="F36" i="12"/>
  <c r="T35" i="12"/>
  <c r="S35" i="12"/>
  <c r="P35" i="12"/>
  <c r="O35" i="12"/>
  <c r="J35" i="12"/>
  <c r="U35" i="12" s="1"/>
  <c r="I35" i="12"/>
  <c r="F35" i="12"/>
  <c r="T34" i="12"/>
  <c r="S34" i="12"/>
  <c r="P34" i="12"/>
  <c r="O34" i="12"/>
  <c r="J34" i="12"/>
  <c r="U34" i="12" s="1"/>
  <c r="I34" i="12"/>
  <c r="F34" i="12"/>
  <c r="T33" i="12"/>
  <c r="S33" i="12"/>
  <c r="P33" i="12"/>
  <c r="O33" i="12"/>
  <c r="J33" i="12"/>
  <c r="U33" i="12" s="1"/>
  <c r="I33" i="12"/>
  <c r="F33" i="12"/>
  <c r="S32" i="12"/>
  <c r="S50" i="12" s="1"/>
  <c r="P32" i="12"/>
  <c r="I32" i="12"/>
  <c r="F32" i="12"/>
  <c r="T32" i="12" s="1"/>
  <c r="S31" i="12"/>
  <c r="P31" i="12"/>
  <c r="J31" i="12"/>
  <c r="U31" i="12" s="1"/>
  <c r="I31" i="12"/>
  <c r="F31" i="12"/>
  <c r="T31" i="12" s="1"/>
  <c r="S30" i="12"/>
  <c r="P30" i="12"/>
  <c r="I30" i="12"/>
  <c r="J30" i="12" s="1"/>
  <c r="U30" i="12" s="1"/>
  <c r="F30" i="12"/>
  <c r="T30" i="12" s="1"/>
  <c r="S29" i="12"/>
  <c r="P29" i="12"/>
  <c r="I29" i="12"/>
  <c r="F29" i="12"/>
  <c r="T29" i="12" s="1"/>
  <c r="S28" i="12"/>
  <c r="P28" i="12"/>
  <c r="O28" i="12"/>
  <c r="I28" i="12"/>
  <c r="F28" i="12"/>
  <c r="J28" i="12" s="1"/>
  <c r="U28" i="12" s="1"/>
  <c r="E28" i="12"/>
  <c r="S27" i="12"/>
  <c r="P27" i="12"/>
  <c r="I27" i="12"/>
  <c r="F27" i="12"/>
  <c r="T27" i="12" s="1"/>
  <c r="S26" i="12"/>
  <c r="P26" i="12"/>
  <c r="I26" i="12"/>
  <c r="F26" i="12"/>
  <c r="J26" i="12" s="1"/>
  <c r="U26" i="12" s="1"/>
  <c r="S25" i="12"/>
  <c r="P25" i="12"/>
  <c r="I25" i="12"/>
  <c r="F25" i="12"/>
  <c r="J25" i="12" s="1"/>
  <c r="U25" i="12" s="1"/>
  <c r="S24" i="12"/>
  <c r="P24" i="12"/>
  <c r="O24" i="12"/>
  <c r="I24" i="12"/>
  <c r="E24" i="12"/>
  <c r="F24" i="12" s="1"/>
  <c r="S23" i="12"/>
  <c r="P23" i="12"/>
  <c r="I23" i="12"/>
  <c r="F23" i="12"/>
  <c r="J23" i="12" s="1"/>
  <c r="U23" i="12" s="1"/>
  <c r="S22" i="12"/>
  <c r="P22" i="12"/>
  <c r="O22" i="12"/>
  <c r="I22" i="12"/>
  <c r="E22" i="12"/>
  <c r="F22" i="12" s="1"/>
  <c r="S21" i="12"/>
  <c r="P21" i="12"/>
  <c r="O21" i="12"/>
  <c r="I21" i="12"/>
  <c r="I50" i="12" s="1"/>
  <c r="G53" i="12" s="1"/>
  <c r="G55" i="12" s="1"/>
  <c r="F21" i="12"/>
  <c r="J21" i="12" s="1"/>
  <c r="U21" i="12" s="1"/>
  <c r="S20" i="12"/>
  <c r="P20" i="12"/>
  <c r="I20" i="12"/>
  <c r="F20" i="12"/>
  <c r="J20" i="12" s="1"/>
  <c r="U20" i="12" s="1"/>
  <c r="T19" i="12"/>
  <c r="S19" i="12"/>
  <c r="P19" i="12"/>
  <c r="O19" i="12"/>
  <c r="I19" i="12"/>
  <c r="F19" i="12"/>
  <c r="J19" i="12" s="1"/>
  <c r="U19" i="12" s="1"/>
  <c r="S18" i="12"/>
  <c r="P18" i="12"/>
  <c r="O18" i="12"/>
  <c r="I18" i="12"/>
  <c r="E18" i="12"/>
  <c r="F18" i="12" s="1"/>
  <c r="S17" i="12"/>
  <c r="P17" i="12"/>
  <c r="I17" i="12"/>
  <c r="F17" i="12"/>
  <c r="J17" i="12" s="1"/>
  <c r="U17" i="12" s="1"/>
  <c r="S16" i="12"/>
  <c r="P16" i="12"/>
  <c r="I16" i="12"/>
  <c r="E16" i="12"/>
  <c r="F16" i="12" s="1"/>
  <c r="S15" i="12"/>
  <c r="P15" i="12"/>
  <c r="O15" i="12"/>
  <c r="I15" i="12"/>
  <c r="E15" i="12"/>
  <c r="F15" i="12" s="1"/>
  <c r="S14" i="12"/>
  <c r="P14" i="12"/>
  <c r="I14" i="12"/>
  <c r="F14" i="12"/>
  <c r="J14" i="12" s="1"/>
  <c r="U14" i="12" s="1"/>
  <c r="S13" i="12"/>
  <c r="P13" i="12"/>
  <c r="P50" i="12" s="1"/>
  <c r="P52" i="12" s="1"/>
  <c r="O13" i="12"/>
  <c r="O50" i="12" s="1"/>
  <c r="I13" i="12"/>
  <c r="E13" i="12"/>
  <c r="E50" i="12" s="1"/>
  <c r="I31" i="4"/>
  <c r="H31" i="4"/>
  <c r="G31" i="4"/>
  <c r="F31" i="4"/>
  <c r="D31" i="4"/>
  <c r="C31" i="4"/>
  <c r="J30" i="4"/>
  <c r="E30" i="4"/>
  <c r="J29" i="4"/>
  <c r="E29" i="4"/>
  <c r="J28" i="4"/>
  <c r="E28" i="4"/>
  <c r="E27" i="4"/>
  <c r="J27" i="4" s="1"/>
  <c r="J26" i="4"/>
  <c r="E26" i="4"/>
  <c r="E31" i="4" s="1"/>
  <c r="G20" i="4"/>
  <c r="F20" i="4"/>
  <c r="D20" i="4"/>
  <c r="C20" i="4"/>
  <c r="H19" i="4"/>
  <c r="H18" i="4"/>
  <c r="H17" i="4"/>
  <c r="H16" i="4"/>
  <c r="H15" i="4"/>
  <c r="H14" i="4"/>
  <c r="J13" i="4"/>
  <c r="H13" i="4"/>
  <c r="H12" i="4"/>
  <c r="H11" i="4"/>
  <c r="H10" i="4"/>
  <c r="H9" i="4"/>
  <c r="E9" i="4"/>
  <c r="E20" i="4" s="1"/>
  <c r="C9" i="4"/>
  <c r="H8" i="4"/>
  <c r="H7" i="4"/>
  <c r="H6" i="4"/>
  <c r="H20" i="4" s="1"/>
  <c r="G5" i="8"/>
  <c r="C5" i="8" s="1"/>
  <c r="B6" i="8" s="1"/>
  <c r="F5" i="8"/>
  <c r="F17" i="8" s="1"/>
  <c r="C1" i="8"/>
  <c r="B1" i="8"/>
  <c r="F18" i="8" l="1"/>
  <c r="F8" i="8"/>
  <c r="F19" i="8"/>
  <c r="F16" i="8"/>
  <c r="F10" i="8"/>
  <c r="F11" i="8"/>
  <c r="F12" i="8"/>
  <c r="F14" i="8"/>
  <c r="F15" i="8"/>
  <c r="J15" i="12"/>
  <c r="U15" i="12" s="1"/>
  <c r="T15" i="12"/>
  <c r="J31" i="4"/>
  <c r="J22" i="12"/>
  <c r="U22" i="12" s="1"/>
  <c r="T22" i="12"/>
  <c r="G52" i="12"/>
  <c r="L17" i="14"/>
  <c r="U43" i="12"/>
  <c r="L36" i="14"/>
  <c r="J18" i="12"/>
  <c r="U18" i="12" s="1"/>
  <c r="T18" i="12"/>
  <c r="AC26" i="26"/>
  <c r="J24" i="12"/>
  <c r="U24" i="12" s="1"/>
  <c r="T24" i="12"/>
  <c r="J40" i="12"/>
  <c r="U40" i="12" s="1"/>
  <c r="T40" i="12"/>
  <c r="J16" i="12"/>
  <c r="U16" i="12" s="1"/>
  <c r="T16" i="12"/>
  <c r="J44" i="12"/>
  <c r="U44" i="12" s="1"/>
  <c r="T44" i="12"/>
  <c r="L27" i="14"/>
  <c r="T26" i="12"/>
  <c r="T28" i="12"/>
  <c r="T42" i="12"/>
  <c r="T43" i="12"/>
  <c r="T45" i="12"/>
  <c r="N22" i="26"/>
  <c r="U105" i="26"/>
  <c r="AC84" i="26"/>
  <c r="AC87" i="26"/>
  <c r="AC95" i="26"/>
  <c r="AC100" i="26"/>
  <c r="AC115" i="26"/>
  <c r="L130" i="26"/>
  <c r="N123" i="26"/>
  <c r="F6" i="8"/>
  <c r="T14" i="12"/>
  <c r="T17" i="12"/>
  <c r="T20" i="12"/>
  <c r="T21" i="12"/>
  <c r="T23" i="12"/>
  <c r="T25" i="12"/>
  <c r="J32" i="12"/>
  <c r="U32" i="12" s="1"/>
  <c r="T39" i="12"/>
  <c r="T41" i="12"/>
  <c r="D43" i="14"/>
  <c r="AC14" i="26"/>
  <c r="N51" i="26"/>
  <c r="AA105" i="26"/>
  <c r="F100" i="26"/>
  <c r="U122" i="26"/>
  <c r="AC109" i="26"/>
  <c r="K24" i="26"/>
  <c r="N24" i="26" s="1"/>
  <c r="U26" i="26"/>
  <c r="AA78" i="26"/>
  <c r="Z83" i="26"/>
  <c r="L7" i="26"/>
  <c r="L24" i="26" s="1"/>
  <c r="AA122" i="26"/>
  <c r="AC194" i="26"/>
  <c r="AC204" i="26" s="1"/>
  <c r="U204" i="26"/>
  <c r="N100" i="26"/>
  <c r="B5" i="8"/>
  <c r="F13" i="12"/>
  <c r="J27" i="12"/>
  <c r="U27" i="12" s="1"/>
  <c r="J29" i="12"/>
  <c r="U29" i="12" s="1"/>
  <c r="J46" i="12"/>
  <c r="U46" i="12" s="1"/>
  <c r="L16" i="26"/>
  <c r="K78" i="26"/>
  <c r="L100" i="26"/>
  <c r="L121" i="26"/>
  <c r="AC157" i="26"/>
  <c r="F78" i="26"/>
  <c r="N78" i="26"/>
  <c r="F9" i="8"/>
  <c r="F13" i="8"/>
  <c r="J6" i="14"/>
  <c r="J43" i="14" s="1"/>
  <c r="L78" i="26"/>
  <c r="Z105" i="26"/>
  <c r="AA88" i="26"/>
  <c r="AC88" i="26" s="1"/>
  <c r="L154" i="26"/>
  <c r="L42" i="14"/>
  <c r="AA26" i="26"/>
  <c r="N14" i="26"/>
  <c r="AC32" i="26"/>
  <c r="AC61" i="26" s="1"/>
  <c r="AC35" i="26"/>
  <c r="AC43" i="26"/>
  <c r="AC53" i="26"/>
  <c r="N103" i="26"/>
  <c r="N121" i="26" s="1"/>
  <c r="F121" i="26"/>
  <c r="U143" i="26"/>
  <c r="AC124" i="26"/>
  <c r="K130" i="26"/>
  <c r="N26" i="26"/>
  <c r="F46" i="26"/>
  <c r="N46" i="26" s="1"/>
  <c r="U83" i="26"/>
  <c r="AC106" i="26"/>
  <c r="F154" i="26"/>
  <c r="L132" i="26"/>
  <c r="N137" i="26"/>
  <c r="L183" i="26"/>
  <c r="L201" i="26" s="1"/>
  <c r="K201" i="26"/>
  <c r="L186" i="26"/>
  <c r="F227" i="26"/>
  <c r="L227" i="26"/>
  <c r="N252" i="26"/>
  <c r="AC257" i="26"/>
  <c r="AC269" i="26"/>
  <c r="AC294" i="26"/>
  <c r="AC306" i="26" s="1"/>
  <c r="AC78" i="26"/>
  <c r="AC83" i="26" s="1"/>
  <c r="AA83" i="26"/>
  <c r="N129" i="26"/>
  <c r="N130" i="26" s="1"/>
  <c r="K154" i="26"/>
  <c r="AC133" i="26"/>
  <c r="AC165" i="26"/>
  <c r="N183" i="26"/>
  <c r="N201" i="26" s="1"/>
  <c r="N208" i="26"/>
  <c r="AA306" i="26"/>
  <c r="N61" i="26"/>
  <c r="AA61" i="26"/>
  <c r="N131" i="26"/>
  <c r="AC141" i="26"/>
  <c r="AC160" i="26"/>
  <c r="AC172" i="26"/>
  <c r="U183" i="26"/>
  <c r="N184" i="26"/>
  <c r="N331" i="26"/>
  <c r="N335" i="26" s="1"/>
  <c r="F335" i="26"/>
  <c r="AC92" i="26"/>
  <c r="AC113" i="26"/>
  <c r="F130" i="26"/>
  <c r="N207" i="26"/>
  <c r="U254" i="26"/>
  <c r="AC224" i="26"/>
  <c r="N244" i="26"/>
  <c r="N260" i="26" s="1"/>
  <c r="AC260" i="26"/>
  <c r="F277" i="26"/>
  <c r="N262" i="26"/>
  <c r="AC277" i="26"/>
  <c r="N307" i="26"/>
  <c r="Z330" i="26"/>
  <c r="AA330" i="26" s="1"/>
  <c r="AA307" i="26"/>
  <c r="AC307" i="26" s="1"/>
  <c r="AC330" i="26" s="1"/>
  <c r="AC371" i="26"/>
  <c r="AA143" i="26"/>
  <c r="U157" i="26"/>
  <c r="AC223" i="26"/>
  <c r="Z223" i="26"/>
  <c r="AA223" i="26" s="1"/>
  <c r="U288" i="26"/>
  <c r="F260" i="26"/>
  <c r="U354" i="26"/>
  <c r="AC373" i="26"/>
  <c r="AC389" i="26" s="1"/>
  <c r="U389" i="26"/>
  <c r="N53" i="26"/>
  <c r="AC56" i="26"/>
  <c r="Z122" i="26"/>
  <c r="AC123" i="26"/>
  <c r="AC127" i="26"/>
  <c r="AC166" i="26"/>
  <c r="F201" i="26"/>
  <c r="U306" i="26"/>
  <c r="AC354" i="26"/>
  <c r="L387" i="26"/>
  <c r="F413" i="26"/>
  <c r="N388" i="26"/>
  <c r="N413" i="26" s="1"/>
  <c r="N259" i="26"/>
  <c r="F42" i="13"/>
  <c r="AC276" i="26"/>
  <c r="AC300" i="26"/>
  <c r="AC370" i="26"/>
  <c r="AC409" i="26"/>
  <c r="L413" i="26"/>
  <c r="L241" i="26"/>
  <c r="K260" i="26"/>
  <c r="L243" i="26"/>
  <c r="L260" i="26" s="1"/>
  <c r="L277" i="26"/>
  <c r="K335" i="26"/>
  <c r="F363" i="26"/>
  <c r="AC164" i="26"/>
  <c r="AC186" i="26"/>
  <c r="K227" i="26"/>
  <c r="L247" i="26"/>
  <c r="N258" i="26"/>
  <c r="N277" i="26"/>
  <c r="AC268" i="26"/>
  <c r="F295" i="26"/>
  <c r="N278" i="26"/>
  <c r="N295" i="26" s="1"/>
  <c r="L335" i="26"/>
  <c r="N332" i="26"/>
  <c r="L363" i="26"/>
  <c r="AC359" i="26"/>
  <c r="AC405" i="26"/>
  <c r="Z183" i="26"/>
  <c r="AA183" i="26" s="1"/>
  <c r="N227" i="26"/>
  <c r="L295" i="26"/>
  <c r="AC301" i="26"/>
  <c r="N363" i="26"/>
  <c r="AC358" i="26"/>
  <c r="U404" i="26"/>
  <c r="N143" i="26"/>
  <c r="AA158" i="26"/>
  <c r="AC158" i="26" s="1"/>
  <c r="AC180" i="26"/>
  <c r="AC247" i="26"/>
  <c r="AC264" i="26"/>
  <c r="AC288" i="26" s="1"/>
  <c r="L307" i="26"/>
  <c r="F307" i="26"/>
  <c r="F387" i="26"/>
  <c r="N364" i="26"/>
  <c r="N387" i="26" s="1"/>
  <c r="F43" i="20"/>
  <c r="G780" i="24"/>
  <c r="AC254" i="26" l="1"/>
  <c r="AC105" i="26"/>
  <c r="L6" i="14"/>
  <c r="L43" i="14" s="1"/>
  <c r="L46" i="14" s="1"/>
  <c r="B18" i="8"/>
  <c r="B14" i="8"/>
  <c r="B10" i="8"/>
  <c r="B17" i="8"/>
  <c r="B13" i="8"/>
  <c r="B9" i="8"/>
  <c r="B16" i="8"/>
  <c r="B12" i="8"/>
  <c r="B8" i="8"/>
  <c r="B19" i="8"/>
  <c r="B15" i="8"/>
  <c r="B11" i="8"/>
  <c r="AC183" i="26"/>
  <c r="AC411" i="26"/>
  <c r="AC143" i="26"/>
  <c r="N154" i="26"/>
  <c r="F50" i="12"/>
  <c r="J13" i="12"/>
  <c r="T13" i="12"/>
  <c r="T50" i="12" s="1"/>
  <c r="AC122" i="26"/>
  <c r="U13" i="12" l="1"/>
  <c r="U50" i="12" s="1"/>
  <c r="U52" i="12" s="1"/>
  <c r="J50" i="12"/>
</calcChain>
</file>

<file path=xl/sharedStrings.xml><?xml version="1.0" encoding="utf-8"?>
<sst xmlns="http://schemas.openxmlformats.org/spreadsheetml/2006/main" count="2863" uniqueCount="967">
  <si>
    <t>PREVIOUS MONTH</t>
  </si>
  <si>
    <t>CURRENTMONTH</t>
  </si>
  <si>
    <t>YEAR</t>
  </si>
  <si>
    <t>MONTH</t>
  </si>
  <si>
    <t>DAY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</si>
  <si>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</si>
  <si>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</si>
  <si>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</si>
  <si>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</si>
  <si>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</si>
  <si>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</si>
  <si>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</si>
  <si>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</si>
  <si>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</si>
  <si>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</si>
  <si>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</si>
  <si>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</si>
  <si>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Office of the Accountant General of the Federation</t>
  </si>
  <si>
    <t xml:space="preserve">  Federation Account Department</t>
  </si>
  <si>
    <t>Summary of Gross Revenue Allocation by Federation Account Allocation Committee for the Month of August, 2023 Shared in September, 2023</t>
  </si>
  <si>
    <t>S/n</t>
  </si>
  <si>
    <t>Beneficiaries</t>
  </si>
  <si>
    <t>Statutory</t>
  </si>
  <si>
    <t>Distribution of ₦177.092 Billion from Non oil for the month of September, 2023</t>
  </si>
  <si>
    <t>Exchange Gain</t>
  </si>
  <si>
    <t>Electronic Money Transfer Levy (EMTL)</t>
  </si>
  <si>
    <t>Value Added Tax</t>
  </si>
  <si>
    <t>Total</t>
  </si>
  <si>
    <t>₦</t>
  </si>
  <si>
    <t>FGN (see Table II)</t>
  </si>
  <si>
    <t>State (see Table III)</t>
  </si>
  <si>
    <t>LGCs (see Table IV)</t>
  </si>
  <si>
    <t>13% Derivation Fund</t>
  </si>
  <si>
    <t>Cost of Collection - NCS</t>
  </si>
  <si>
    <t xml:space="preserve"> Cost of Collections - FIRS</t>
  </si>
  <si>
    <t xml:space="preserve"> Cost of Collections - DPR</t>
  </si>
  <si>
    <t>Transfer to NMDPRA</t>
  </si>
  <si>
    <t>FIRS Refund on Cost of Collection-FIRS</t>
  </si>
  <si>
    <t>FIRS Refund on Cost of Collection-NUPRC</t>
  </si>
  <si>
    <t>13% Derivation Refund to Oil Producing States</t>
  </si>
  <si>
    <t xml:space="preserve">13% Refunds on Subsidy, Priority Projects </t>
  </si>
  <si>
    <t>North East Development Commission</t>
  </si>
  <si>
    <t>Transfer to Non-oil Excess account</t>
  </si>
  <si>
    <t>TOTAL</t>
  </si>
  <si>
    <t>Distribution of Revenue Allocation to FGN by Federation Account Allocation Committee for the Month of August, 2023 Shared in September, 2023</t>
  </si>
  <si>
    <t>4=2-3</t>
  </si>
  <si>
    <t>9=5+6+7+8</t>
  </si>
  <si>
    <t>Gross Statutory Allocation</t>
  </si>
  <si>
    <t>Total Deduction</t>
  </si>
  <si>
    <t>Net Statutory Allocation</t>
  </si>
  <si>
    <t>VAT</t>
  </si>
  <si>
    <t>FGN (CRF Account)</t>
  </si>
  <si>
    <t>Share of Derivation &amp; Ecology</t>
  </si>
  <si>
    <t>Stabilization</t>
  </si>
  <si>
    <t>Development of Natural Resources</t>
  </si>
  <si>
    <t>FCT-Abuja</t>
  </si>
  <si>
    <r>
      <rPr>
        <sz val="16"/>
        <rFont val="Times New Roman"/>
        <charset val="134"/>
      </rPr>
      <t xml:space="preserve">Source: </t>
    </r>
    <r>
      <rPr>
        <b/>
        <sz val="16"/>
        <rFont val="Times New Roman"/>
        <charset val="134"/>
      </rPr>
      <t>Office of the Accountant-General of the Federation</t>
    </r>
  </si>
  <si>
    <r>
      <rPr>
        <b/>
        <sz val="16"/>
        <rFont val="Times New Roman"/>
        <charset val="134"/>
      </rPr>
      <t xml:space="preserve">The above information is also available on the Federal Ministry of Finance website </t>
    </r>
    <r>
      <rPr>
        <b/>
        <u/>
        <sz val="16"/>
        <rFont val="Times New Roman"/>
        <charset val="134"/>
      </rPr>
      <t>www.fmf.gov.ng</t>
    </r>
    <r>
      <rPr>
        <b/>
        <sz val="16"/>
        <rFont val="Times New Roman"/>
        <charset val="134"/>
      </rPr>
      <t xml:space="preserve"> and Office of Accountant-General of the Federation website </t>
    </r>
    <r>
      <rPr>
        <b/>
        <u/>
        <sz val="16"/>
        <rFont val="Times New Roman"/>
        <charset val="134"/>
      </rPr>
      <t>www.oagf.gov.ng</t>
    </r>
    <r>
      <rPr>
        <b/>
        <sz val="16"/>
        <rFont val="Times New Roman"/>
        <charset val="134"/>
      </rPr>
      <t xml:space="preserve">.  In addition, you would find on these websites details of the Capital and Recurrent allocations to all arms of Government including Federal Ministries and Agencies.  The Budget Office website </t>
    </r>
    <r>
      <rPr>
        <b/>
        <u/>
        <sz val="16"/>
        <rFont val="Times New Roman"/>
        <charset val="134"/>
      </rPr>
      <t>www.budgetoffice.gov.ng</t>
    </r>
    <r>
      <rPr>
        <b/>
        <sz val="16"/>
        <rFont val="Times New Roman"/>
        <charset val="134"/>
      </rPr>
      <t xml:space="preserve"> also contains information about the Budget.</t>
    </r>
  </si>
  <si>
    <t>……………………………………………………………</t>
  </si>
  <si>
    <t>Mr. Wale Edun</t>
  </si>
  <si>
    <t>Hon. Minister of  Finance and Cordinating Minister for the Economy</t>
  </si>
  <si>
    <t>Abuja. Nigeria.</t>
  </si>
  <si>
    <t>Office  of the Accountant General of the Federation</t>
  </si>
  <si>
    <t>Federation Account Department</t>
  </si>
  <si>
    <t>Table III</t>
  </si>
  <si>
    <t>Distribution of Revenue Allocation to State Governments by Federation Account Allocation Committee for the month of August,  2023 shared in September, 2023</t>
  </si>
  <si>
    <t>6=4+5</t>
  </si>
  <si>
    <t>10=6-(7+8+9)</t>
  </si>
  <si>
    <t>20=6+11+12+13+14-15+17</t>
  </si>
  <si>
    <t>21=10+11+12+13+14-15+19</t>
  </si>
  <si>
    <t>No. of LGCs</t>
  </si>
  <si>
    <t>Statutory Allocation</t>
  </si>
  <si>
    <t>13% Share of Derivation (Net)</t>
  </si>
  <si>
    <t>Gross Total</t>
  </si>
  <si>
    <t>Deductions</t>
  </si>
  <si>
    <t>Distribution of ₦177.092 Billion from non oil for the month of September, 2023</t>
  </si>
  <si>
    <t>TOTAL Share of Ecology</t>
  </si>
  <si>
    <t>Transfer of 50% Share of Ecology to NDDC/HYPPADEC</t>
  </si>
  <si>
    <t>Net Share of Ecology</t>
  </si>
  <si>
    <t>Gross VAT Allocation</t>
  </si>
  <si>
    <t>VAT Deduction</t>
  </si>
  <si>
    <t>Net VAT Allocation</t>
  </si>
  <si>
    <t>Total Gross Amount</t>
  </si>
  <si>
    <t>Total Net Amount</t>
  </si>
  <si>
    <t>External Debt</t>
  </si>
  <si>
    <t>Contractual Obligation (ISPO)</t>
  </si>
  <si>
    <t xml:space="preserve">Other Deductions   </t>
  </si>
  <si>
    <t>ABIA</t>
  </si>
  <si>
    <t>ADAMAWA</t>
  </si>
  <si>
    <t>AKWA IBOM</t>
  </si>
  <si>
    <t>ANAMBRA</t>
  </si>
  <si>
    <t>BAUCHI</t>
  </si>
  <si>
    <t>BAYELSA</t>
  </si>
  <si>
    <t>BENUE</t>
  </si>
  <si>
    <t>BORNO</t>
  </si>
  <si>
    <t>CROSS RIVER</t>
  </si>
  <si>
    <t>DELTA</t>
  </si>
  <si>
    <t>EBONYI</t>
  </si>
  <si>
    <t>EDO</t>
  </si>
  <si>
    <t>EKITI</t>
  </si>
  <si>
    <t>ENUGU</t>
  </si>
  <si>
    <t>GOMBE</t>
  </si>
  <si>
    <t>IMO</t>
  </si>
  <si>
    <t>JIGAWA</t>
  </si>
  <si>
    <t>KADUNA</t>
  </si>
  <si>
    <t>KANO</t>
  </si>
  <si>
    <t>KATSINA</t>
  </si>
  <si>
    <t>KEBBI</t>
  </si>
  <si>
    <t>KOGI</t>
  </si>
  <si>
    <t>KWARA</t>
  </si>
  <si>
    <t>LAGOS</t>
  </si>
  <si>
    <t>NASSARAWA</t>
  </si>
  <si>
    <t>NIGER</t>
  </si>
  <si>
    <t>OGUN</t>
  </si>
  <si>
    <t>ONDO</t>
  </si>
  <si>
    <t>OSUN</t>
  </si>
  <si>
    <t>OYO</t>
  </si>
  <si>
    <t>PLATEAU</t>
  </si>
  <si>
    <t>RIVERS</t>
  </si>
  <si>
    <t>SOKOTO</t>
  </si>
  <si>
    <t>TARABA</t>
  </si>
  <si>
    <t>YOBE</t>
  </si>
  <si>
    <t>ZAMFARA</t>
  </si>
  <si>
    <t>SOKU</t>
  </si>
  <si>
    <t>Summary of Distribution of Revenue Allocation to Local Government Councils by Federation Account Allocation Committee for the month of August, 2023 Shared in September, 2023</t>
  </si>
  <si>
    <t>State</t>
  </si>
  <si>
    <t>Deduction</t>
  </si>
  <si>
    <t>Total Ecology Fund</t>
  </si>
  <si>
    <t>FCT-ABUJA</t>
  </si>
  <si>
    <t>Office of the Accountant-General of the Federation</t>
  </si>
  <si>
    <t xml:space="preserve"> Distribution  of Revenue Allocation to Local Government Councils by Federation Account Allocation Committee for the Month of August,  2023 shared in September, 2023</t>
  </si>
  <si>
    <t>States</t>
  </si>
  <si>
    <t>Local Government Councils</t>
  </si>
  <si>
    <t>Total Ecological Funds</t>
  </si>
  <si>
    <t>Total Allocation</t>
  </si>
  <si>
    <t>ABA NORTH</t>
  </si>
  <si>
    <t>KUNCHI</t>
  </si>
  <si>
    <t>ABA SOUTH</t>
  </si>
  <si>
    <t>KURA</t>
  </si>
  <si>
    <t>AROCHUKWU</t>
  </si>
  <si>
    <t>MADOBI</t>
  </si>
  <si>
    <t>BENDE</t>
  </si>
  <si>
    <t>MAKODA</t>
  </si>
  <si>
    <t>IKWUANO</t>
  </si>
  <si>
    <t>MINJIBIR</t>
  </si>
  <si>
    <t>ISIALA NGWA NORTH</t>
  </si>
  <si>
    <t>ISIALA NGWA SOUTH</t>
  </si>
  <si>
    <t>RANO</t>
  </si>
  <si>
    <t>ISUIKWUATO</t>
  </si>
  <si>
    <t>RIMIN GADO</t>
  </si>
  <si>
    <t>NNEOCHI</t>
  </si>
  <si>
    <t>ROGO</t>
  </si>
  <si>
    <t>OBIOMA NGWA</t>
  </si>
  <si>
    <t>SHANONO</t>
  </si>
  <si>
    <t>OHAFIA</t>
  </si>
  <si>
    <t>SUMAILA</t>
  </si>
  <si>
    <t>OSISIOMA</t>
  </si>
  <si>
    <t>TAKAI</t>
  </si>
  <si>
    <t>UGWUNAGBO</t>
  </si>
  <si>
    <t>TARAUNI</t>
  </si>
  <si>
    <t>UKWA EAST</t>
  </si>
  <si>
    <t>TOFA</t>
  </si>
  <si>
    <t>UKWA WEST</t>
  </si>
  <si>
    <t>TSANYAWA</t>
  </si>
  <si>
    <t>UMUAHIA NORTH</t>
  </si>
  <si>
    <t>TUDUN WADA</t>
  </si>
  <si>
    <t>UMUAHIA SOUTH</t>
  </si>
  <si>
    <t>UNGOGO</t>
  </si>
  <si>
    <t>ABIA TOTAL</t>
  </si>
  <si>
    <t>WARAWA</t>
  </si>
  <si>
    <t>Adamawa</t>
  </si>
  <si>
    <t>DEMSA</t>
  </si>
  <si>
    <t>WUDIL</t>
  </si>
  <si>
    <t>FUFORE</t>
  </si>
  <si>
    <t>GANYE</t>
  </si>
  <si>
    <t>BAKORI</t>
  </si>
  <si>
    <t>GIREI</t>
  </si>
  <si>
    <t>BATAGARAWA</t>
  </si>
  <si>
    <t>GOMBI</t>
  </si>
  <si>
    <t>BATSARI</t>
  </si>
  <si>
    <t>GUYUK</t>
  </si>
  <si>
    <t>BAURE</t>
  </si>
  <si>
    <t>HONG</t>
  </si>
  <si>
    <t>BINDAWA</t>
  </si>
  <si>
    <t>JADA</t>
  </si>
  <si>
    <t>CHARANCHI</t>
  </si>
  <si>
    <t>YOLA-NORTH</t>
  </si>
  <si>
    <t>DAN-MUSA</t>
  </si>
  <si>
    <t>LAMURDE</t>
  </si>
  <si>
    <t>DANDUME</t>
  </si>
  <si>
    <t>MADAGALI</t>
  </si>
  <si>
    <t>DANJA</t>
  </si>
  <si>
    <t>MAIHA</t>
  </si>
  <si>
    <t>DAURA</t>
  </si>
  <si>
    <t>MAYO-BELWA</t>
  </si>
  <si>
    <t>DUTSI</t>
  </si>
  <si>
    <t>MICHIKA</t>
  </si>
  <si>
    <t>DUTSINMA</t>
  </si>
  <si>
    <t>MUBI NORTH</t>
  </si>
  <si>
    <t>FASKARI</t>
  </si>
  <si>
    <t>MUBI SOUTH</t>
  </si>
  <si>
    <t>FUNTUA</t>
  </si>
  <si>
    <t>NUMAN</t>
  </si>
  <si>
    <t>INGAWA</t>
  </si>
  <si>
    <t>SHELLENG</t>
  </si>
  <si>
    <t>JIBIA</t>
  </si>
  <si>
    <t>SONG</t>
  </si>
  <si>
    <t>KAFUR</t>
  </si>
  <si>
    <t>TOUNGO</t>
  </si>
  <si>
    <t>KAITA</t>
  </si>
  <si>
    <t>YOLA-SOUTH</t>
  </si>
  <si>
    <t>KANKARA</t>
  </si>
  <si>
    <t>ADAMAWA TOTAL</t>
  </si>
  <si>
    <t>KANKIA</t>
  </si>
  <si>
    <t xml:space="preserve">AkWA IBOM </t>
  </si>
  <si>
    <t>ABAK</t>
  </si>
  <si>
    <t>EASTERN OBOLO</t>
  </si>
  <si>
    <t>KURFI</t>
  </si>
  <si>
    <t>EKET</t>
  </si>
  <si>
    <t>KUSADA</t>
  </si>
  <si>
    <t>EKPE ATAI</t>
  </si>
  <si>
    <t>MAIADUA</t>
  </si>
  <si>
    <t>ESSIEN UDIM</t>
  </si>
  <si>
    <t>MALUMFASHI</t>
  </si>
  <si>
    <t>ETIM EKPO</t>
  </si>
  <si>
    <t>MANI</t>
  </si>
  <si>
    <t>ETINAN</t>
  </si>
  <si>
    <t>MASHI</t>
  </si>
  <si>
    <t>IBENO</t>
  </si>
  <si>
    <t>MATAZU</t>
  </si>
  <si>
    <t>IBESIKPO ASUTAN</t>
  </si>
  <si>
    <t>MUSAWA</t>
  </si>
  <si>
    <t>IBIONO IBOM</t>
  </si>
  <si>
    <t>RIMI</t>
  </si>
  <si>
    <t>IKA</t>
  </si>
  <si>
    <t>SABUWA</t>
  </si>
  <si>
    <t>IKONO</t>
  </si>
  <si>
    <t>SAFANA</t>
  </si>
  <si>
    <t>IKOT ABASI</t>
  </si>
  <si>
    <t>SANDAMU</t>
  </si>
  <si>
    <t>IKOT EKPENE</t>
  </si>
  <si>
    <t>ZANGO</t>
  </si>
  <si>
    <t>INI</t>
  </si>
  <si>
    <t>KATSINA TOTAL</t>
  </si>
  <si>
    <t>ITU</t>
  </si>
  <si>
    <t>ALIERU</t>
  </si>
  <si>
    <t>MBO</t>
  </si>
  <si>
    <t>AREWA</t>
  </si>
  <si>
    <t>MKPAT ENIN</t>
  </si>
  <si>
    <t>ARGUNGU</t>
  </si>
  <si>
    <t>NSIT IBOM</t>
  </si>
  <si>
    <t>AUGIE</t>
  </si>
  <si>
    <t>NSIT UBIUM</t>
  </si>
  <si>
    <t>BAGUDO</t>
  </si>
  <si>
    <t>OBAT AKARA</t>
  </si>
  <si>
    <t>BIRNIN -KEBBI</t>
  </si>
  <si>
    <t>OKOBO</t>
  </si>
  <si>
    <t>BUNZA</t>
  </si>
  <si>
    <t>ONNA</t>
  </si>
  <si>
    <t>DANDI KAMBA</t>
  </si>
  <si>
    <t>ORON</t>
  </si>
  <si>
    <t>DANKO /WASAGU</t>
  </si>
  <si>
    <t>ORUK ANAM</t>
  </si>
  <si>
    <t>FAKAI</t>
  </si>
  <si>
    <t>UDUNG UKO</t>
  </si>
  <si>
    <t>GWANDU</t>
  </si>
  <si>
    <t>UKANAFUN</t>
  </si>
  <si>
    <t>JEGA</t>
  </si>
  <si>
    <t>UQUO</t>
  </si>
  <si>
    <t>KALGO</t>
  </si>
  <si>
    <t>URUAN</t>
  </si>
  <si>
    <t>KOKO/BESSE</t>
  </si>
  <si>
    <t>URUE OFFONG/ORUK</t>
  </si>
  <si>
    <t>MAIYAMA</t>
  </si>
  <si>
    <t>UYO</t>
  </si>
  <si>
    <t>NGASKI</t>
  </si>
  <si>
    <t>AKWA IBOM TOTAL</t>
  </si>
  <si>
    <t>SAKABA</t>
  </si>
  <si>
    <t xml:space="preserve">ANAMBRA </t>
  </si>
  <si>
    <t>AGUATA</t>
  </si>
  <si>
    <t>SHANGA</t>
  </si>
  <si>
    <t>ANAMBRA EAST</t>
  </si>
  <si>
    <t>SURU</t>
  </si>
  <si>
    <t>ANAMBRA WEST</t>
  </si>
  <si>
    <t>YAURI</t>
  </si>
  <si>
    <t>ANIOCHA</t>
  </si>
  <si>
    <t>ZURU</t>
  </si>
  <si>
    <t>AWKA NORTH</t>
  </si>
  <si>
    <t>KEBBI TOTAL</t>
  </si>
  <si>
    <t>AWKA SOUTH</t>
  </si>
  <si>
    <t>ADAVI</t>
  </si>
  <si>
    <t>AYAMELUM</t>
  </si>
  <si>
    <t>AJAOKUTA</t>
  </si>
  <si>
    <t>DUNUKOFIA</t>
  </si>
  <si>
    <t>ANKPA</t>
  </si>
  <si>
    <t>EKWUSIGWO</t>
  </si>
  <si>
    <t>BASSA</t>
  </si>
  <si>
    <t>IDEMILI NORTH</t>
  </si>
  <si>
    <t>DEKINA</t>
  </si>
  <si>
    <t>IDEMILI SOUTH</t>
  </si>
  <si>
    <t>IBAJI</t>
  </si>
  <si>
    <t>IHIALA</t>
  </si>
  <si>
    <t>IDAH</t>
  </si>
  <si>
    <t>NJIKOKA</t>
  </si>
  <si>
    <t>IGALAMELA</t>
  </si>
  <si>
    <t>NNEWI NORTH</t>
  </si>
  <si>
    <t>IJUMU</t>
  </si>
  <si>
    <t>NNEWI SOUTH</t>
  </si>
  <si>
    <t>KABBA/BUNU</t>
  </si>
  <si>
    <t>OGBARU</t>
  </si>
  <si>
    <t>ONISHA NORTH</t>
  </si>
  <si>
    <t>KOTON KARFE</t>
  </si>
  <si>
    <t>ONISHA SOUTH</t>
  </si>
  <si>
    <t>MOPA-MURO</t>
  </si>
  <si>
    <t>ORUMBA NORTH</t>
  </si>
  <si>
    <t>OFU</t>
  </si>
  <si>
    <t>ORUMBA SOUTH</t>
  </si>
  <si>
    <t>OGORI/MAGONGO</t>
  </si>
  <si>
    <t>OYI</t>
  </si>
  <si>
    <t>OKEHI</t>
  </si>
  <si>
    <t>ANAMBRA TOTAL</t>
  </si>
  <si>
    <t>OKENE</t>
  </si>
  <si>
    <t xml:space="preserve">BAUCHI </t>
  </si>
  <si>
    <t>ALKALERI</t>
  </si>
  <si>
    <t>OLAMABORO</t>
  </si>
  <si>
    <t>OMALA</t>
  </si>
  <si>
    <t>BOGORO</t>
  </si>
  <si>
    <t>YAGBA EAST</t>
  </si>
  <si>
    <t>DAMBAN</t>
  </si>
  <si>
    <t>YAGBA WEST</t>
  </si>
  <si>
    <t>DARAZO</t>
  </si>
  <si>
    <t>KOGI TOTAL</t>
  </si>
  <si>
    <t>DASS</t>
  </si>
  <si>
    <t>ASA</t>
  </si>
  <si>
    <t>GAMAWA</t>
  </si>
  <si>
    <t>BARUTEN</t>
  </si>
  <si>
    <t>GANJUWA</t>
  </si>
  <si>
    <t>EDU</t>
  </si>
  <si>
    <t>GIADE</t>
  </si>
  <si>
    <t>I/GADAU</t>
  </si>
  <si>
    <t>IFELODUN</t>
  </si>
  <si>
    <t>JAMA'ARE</t>
  </si>
  <si>
    <t>ILORIN EAST</t>
  </si>
  <si>
    <t>KATAGUM</t>
  </si>
  <si>
    <t>ILORIN SOUTH</t>
  </si>
  <si>
    <t>KIRFI</t>
  </si>
  <si>
    <t>ILORIN WEST</t>
  </si>
  <si>
    <t>MISAU</t>
  </si>
  <si>
    <t>IREPODUN</t>
  </si>
  <si>
    <t>NINGI</t>
  </si>
  <si>
    <t>KAI AMA</t>
  </si>
  <si>
    <t>SHIRA</t>
  </si>
  <si>
    <t>MORO</t>
  </si>
  <si>
    <t>TAFAWA BALEWA</t>
  </si>
  <si>
    <t>OFFA</t>
  </si>
  <si>
    <t>TORO</t>
  </si>
  <si>
    <t>OKE-ERO</t>
  </si>
  <si>
    <t>WARJI</t>
  </si>
  <si>
    <t>OSIN</t>
  </si>
  <si>
    <t>ZAKI</t>
  </si>
  <si>
    <t>OYUN</t>
  </si>
  <si>
    <t>BAUCHI TOTAL</t>
  </si>
  <si>
    <t>PATEGI</t>
  </si>
  <si>
    <t xml:space="preserve">BAYELSA </t>
  </si>
  <si>
    <t>BRASS</t>
  </si>
  <si>
    <t>KWARA TOTAL</t>
  </si>
  <si>
    <t>EKERMOR</t>
  </si>
  <si>
    <t>AGEGE</t>
  </si>
  <si>
    <t>KOLOKUMA/OPOKUMA</t>
  </si>
  <si>
    <t>AJEROMI/IFELODUN</t>
  </si>
  <si>
    <t>NEMBE</t>
  </si>
  <si>
    <t>ALIMOSHO</t>
  </si>
  <si>
    <t>OGBIA</t>
  </si>
  <si>
    <t>AMOWO-ODOFIN</t>
  </si>
  <si>
    <t>SAGBAMA</t>
  </si>
  <si>
    <t>APAPA</t>
  </si>
  <si>
    <t>SOUTHERN IJAW</t>
  </si>
  <si>
    <t>BADAGRY</t>
  </si>
  <si>
    <t>YENAGOA</t>
  </si>
  <si>
    <t>EPE</t>
  </si>
  <si>
    <t>BAYELSA TOTAL</t>
  </si>
  <si>
    <t>ETI-OSA</t>
  </si>
  <si>
    <t xml:space="preserve">BENUE </t>
  </si>
  <si>
    <t>ADO</t>
  </si>
  <si>
    <t>IBEJU-LEKKI</t>
  </si>
  <si>
    <t>AGATU</t>
  </si>
  <si>
    <t>IFAKO/IJAYE</t>
  </si>
  <si>
    <t>APA</t>
  </si>
  <si>
    <t>IKEJA</t>
  </si>
  <si>
    <t>BURUKU</t>
  </si>
  <si>
    <t>IKORODU</t>
  </si>
  <si>
    <t>GBOKO</t>
  </si>
  <si>
    <t>KOSOFE</t>
  </si>
  <si>
    <t>GUMA</t>
  </si>
  <si>
    <t>LAGOS ISLAND</t>
  </si>
  <si>
    <t>GWER EAST</t>
  </si>
  <si>
    <t>LAGOS MAINLAND</t>
  </si>
  <si>
    <t>GWER WEST</t>
  </si>
  <si>
    <t>MUSHIN</t>
  </si>
  <si>
    <t>KATSINA ALA</t>
  </si>
  <si>
    <t>OJO</t>
  </si>
  <si>
    <t>KONSHISHA</t>
  </si>
  <si>
    <t>OSHODI/ISOLO</t>
  </si>
  <si>
    <t>KWANDE</t>
  </si>
  <si>
    <t>SOMOLU</t>
  </si>
  <si>
    <t>LOGO</t>
  </si>
  <si>
    <t>SURULERE</t>
  </si>
  <si>
    <t>MAKURDI</t>
  </si>
  <si>
    <t>LAGOS TOTAL</t>
  </si>
  <si>
    <t>OBI</t>
  </si>
  <si>
    <t>AKWANGA</t>
  </si>
  <si>
    <t>OGBADIBO</t>
  </si>
  <si>
    <t>AWE</t>
  </si>
  <si>
    <t>OHIMINI</t>
  </si>
  <si>
    <t>DOMA</t>
  </si>
  <si>
    <t>OJU</t>
  </si>
  <si>
    <t>KARU</t>
  </si>
  <si>
    <t>OKPOKWU</t>
  </si>
  <si>
    <t>KEANA</t>
  </si>
  <si>
    <t>OTUKPO</t>
  </si>
  <si>
    <t>KEFFI</t>
  </si>
  <si>
    <t>TARKA</t>
  </si>
  <si>
    <t>KOKONA</t>
  </si>
  <si>
    <t>UKUM</t>
  </si>
  <si>
    <t>LAFIA</t>
  </si>
  <si>
    <t>USHONGO</t>
  </si>
  <si>
    <t>NASARAWA</t>
  </si>
  <si>
    <t>VANDEIKYA</t>
  </si>
  <si>
    <t>NASARAWA EGGON</t>
  </si>
  <si>
    <t>BENUE TOTAL</t>
  </si>
  <si>
    <t xml:space="preserve">BORNO </t>
  </si>
  <si>
    <t>ABADAN</t>
  </si>
  <si>
    <t>TOTO</t>
  </si>
  <si>
    <t>ASKIRA UBA</t>
  </si>
  <si>
    <t>WAMBA</t>
  </si>
  <si>
    <t>BAMA</t>
  </si>
  <si>
    <t>NASSARAWA TOTAL</t>
  </si>
  <si>
    <t>BAYO</t>
  </si>
  <si>
    <t>AGAIE</t>
  </si>
  <si>
    <t>BIU</t>
  </si>
  <si>
    <t>AGWARA</t>
  </si>
  <si>
    <t>CHIBOK</t>
  </si>
  <si>
    <t>BIDA</t>
  </si>
  <si>
    <t>DAMBOA</t>
  </si>
  <si>
    <t>BORGU</t>
  </si>
  <si>
    <t>DIKWA</t>
  </si>
  <si>
    <t>BOSSO</t>
  </si>
  <si>
    <t>GUBIO</t>
  </si>
  <si>
    <t>EDATI</t>
  </si>
  <si>
    <t>GUZAMALA</t>
  </si>
  <si>
    <t>GBAKO</t>
  </si>
  <si>
    <t>GWOZA</t>
  </si>
  <si>
    <t>GURARA</t>
  </si>
  <si>
    <t>HAWUL</t>
  </si>
  <si>
    <t>KATCHA</t>
  </si>
  <si>
    <t>JERE</t>
  </si>
  <si>
    <t>KONTAGORA</t>
  </si>
  <si>
    <t>KAGA</t>
  </si>
  <si>
    <t>LAPAI</t>
  </si>
  <si>
    <t>KALA BALGE</t>
  </si>
  <si>
    <t>LAVUN</t>
  </si>
  <si>
    <t>KONDUGA</t>
  </si>
  <si>
    <t>MAGAMA</t>
  </si>
  <si>
    <t>KUKAWA</t>
  </si>
  <si>
    <t>MARIGA</t>
  </si>
  <si>
    <t>KWAYA KUSAR</t>
  </si>
  <si>
    <t>MASHEGU</t>
  </si>
  <si>
    <t>MAFA</t>
  </si>
  <si>
    <t>MINNA</t>
  </si>
  <si>
    <t>MAGUMERI</t>
  </si>
  <si>
    <t>MOKWA</t>
  </si>
  <si>
    <t>MAIDUGURI METRO</t>
  </si>
  <si>
    <t>MUYA</t>
  </si>
  <si>
    <t>MARTE</t>
  </si>
  <si>
    <t>PAIKORO</t>
  </si>
  <si>
    <t>MOBBAR</t>
  </si>
  <si>
    <t>RAFI</t>
  </si>
  <si>
    <t>MONGUNO</t>
  </si>
  <si>
    <t>RIJAU</t>
  </si>
  <si>
    <t>NGALA</t>
  </si>
  <si>
    <t>SHIRORO</t>
  </si>
  <si>
    <t>NGANZAI</t>
  </si>
  <si>
    <t>SULEJA</t>
  </si>
  <si>
    <t>SHANI</t>
  </si>
  <si>
    <t>TAFA</t>
  </si>
  <si>
    <t>BORNO TOTAL</t>
  </si>
  <si>
    <t>WUSHISHI</t>
  </si>
  <si>
    <t xml:space="preserve">CROSS RIVER </t>
  </si>
  <si>
    <t>ABI</t>
  </si>
  <si>
    <t>NIGER TOTAL</t>
  </si>
  <si>
    <t>AKAMKPA</t>
  </si>
  <si>
    <t>ABEOKUTA NORTH</t>
  </si>
  <si>
    <t>AKPABUYO</t>
  </si>
  <si>
    <t>ABEOKUTA SOUTH</t>
  </si>
  <si>
    <t>BAKASSI</t>
  </si>
  <si>
    <t>ADO-ODO/OTA</t>
  </si>
  <si>
    <t>BEKWARA</t>
  </si>
  <si>
    <t>EGBADO NORTH</t>
  </si>
  <si>
    <t>BIASE</t>
  </si>
  <si>
    <t>EGBADO SOUTH</t>
  </si>
  <si>
    <t>BOKI</t>
  </si>
  <si>
    <t>EWEKORO</t>
  </si>
  <si>
    <t>CALABAR MUNICIPAL</t>
  </si>
  <si>
    <t>REMO NORTH</t>
  </si>
  <si>
    <t>CALABAR SOUTH</t>
  </si>
  <si>
    <t>IFO</t>
  </si>
  <si>
    <t>ETUNG</t>
  </si>
  <si>
    <t>IJEBU EAST</t>
  </si>
  <si>
    <t>IKOM</t>
  </si>
  <si>
    <t>IJEBU NORTH</t>
  </si>
  <si>
    <t>OBANLIKU</t>
  </si>
  <si>
    <t>IJEBU ODE</t>
  </si>
  <si>
    <t>OBUBRA</t>
  </si>
  <si>
    <t>IKENNE</t>
  </si>
  <si>
    <t>OBUDU</t>
  </si>
  <si>
    <t>IJEBU NORTH EAST</t>
  </si>
  <si>
    <t>ODUKPANI</t>
  </si>
  <si>
    <t>IMEKO-AFON</t>
  </si>
  <si>
    <t>OGAJA</t>
  </si>
  <si>
    <t>IPOKIA</t>
  </si>
  <si>
    <t>YAKURR</t>
  </si>
  <si>
    <t>OBAFEMI/OWODE</t>
  </si>
  <si>
    <t>YALA</t>
  </si>
  <si>
    <t>ODEDAH</t>
  </si>
  <si>
    <t>CROSS RIVER TOTAL</t>
  </si>
  <si>
    <t>ODOGBOLU</t>
  </si>
  <si>
    <t xml:space="preserve">DELTA </t>
  </si>
  <si>
    <t>ANIOCHA NORTH</t>
  </si>
  <si>
    <t>OGUN WATERSIDE</t>
  </si>
  <si>
    <t>ANIOCHA SOUTH</t>
  </si>
  <si>
    <t>SHAGAMU</t>
  </si>
  <si>
    <t>BOMADI</t>
  </si>
  <si>
    <t>OGUN TOTAL</t>
  </si>
  <si>
    <t>BURUTU</t>
  </si>
  <si>
    <t>AKOKO NORTH EAST</t>
  </si>
  <si>
    <t>ETHIOPE EAST</t>
  </si>
  <si>
    <t>AKOKO NORTH WEST</t>
  </si>
  <si>
    <t>ETHIOPE WEST</t>
  </si>
  <si>
    <t>AKOKO SOUTH WEST</t>
  </si>
  <si>
    <t>IKA NORTH EAST</t>
  </si>
  <si>
    <t>AKOKO SOUTH EAST</t>
  </si>
  <si>
    <t>IKA SOUTH</t>
  </si>
  <si>
    <t>AKURE NORTH</t>
  </si>
  <si>
    <t>ISOKO NORTH</t>
  </si>
  <si>
    <t>AKURE SOUTH</t>
  </si>
  <si>
    <t>ISOKO SOUTH</t>
  </si>
  <si>
    <t>IDANRE</t>
  </si>
  <si>
    <t>NDOKWA EAST</t>
  </si>
  <si>
    <t>IFEDORE</t>
  </si>
  <si>
    <t>NDOKWA WEST</t>
  </si>
  <si>
    <t>OKITIPUPA</t>
  </si>
  <si>
    <t>OKPE</t>
  </si>
  <si>
    <t>ILAJE</t>
  </si>
  <si>
    <t>OSHIMILI NORTH</t>
  </si>
  <si>
    <t>ESE-EDO</t>
  </si>
  <si>
    <t>OSHIMILI SOUTH</t>
  </si>
  <si>
    <t>ILE-OLUJI-OKEIGBO</t>
  </si>
  <si>
    <t>PATANI</t>
  </si>
  <si>
    <t>IRELE</t>
  </si>
  <si>
    <t>SAPELE</t>
  </si>
  <si>
    <t>ODIGBO</t>
  </si>
  <si>
    <t>UDU</t>
  </si>
  <si>
    <t>ONDO EAST</t>
  </si>
  <si>
    <t>UGHELLI NORTH</t>
  </si>
  <si>
    <t>ONDO WEST</t>
  </si>
  <si>
    <t>UGHELLI SOUTH</t>
  </si>
  <si>
    <t>OSE</t>
  </si>
  <si>
    <t>UKWUANI</t>
  </si>
  <si>
    <t>OWO</t>
  </si>
  <si>
    <t>UVWIE</t>
  </si>
  <si>
    <t>ONDO TOTAL</t>
  </si>
  <si>
    <t>WARRI SOUTH</t>
  </si>
  <si>
    <t>ATAKUMOSA EAST</t>
  </si>
  <si>
    <t>WARRI NORTH</t>
  </si>
  <si>
    <t>ATAKUMOSA WEST</t>
  </si>
  <si>
    <t>WARRI SOUTH-WEST</t>
  </si>
  <si>
    <t>AIYEDADE</t>
  </si>
  <si>
    <t>DELTA TOTAL</t>
  </si>
  <si>
    <t>AIYEDIRE</t>
  </si>
  <si>
    <t xml:space="preserve">EBONYI </t>
  </si>
  <si>
    <t>ABAKALIKI</t>
  </si>
  <si>
    <t>BOLUWADURO</t>
  </si>
  <si>
    <t>AFIKPO NORTH</t>
  </si>
  <si>
    <t>BORIPE</t>
  </si>
  <si>
    <t xml:space="preserve">AFIKPO SOUTH </t>
  </si>
  <si>
    <t>EDE NORTH</t>
  </si>
  <si>
    <t>EDE SOUTH</t>
  </si>
  <si>
    <t>EZZA NORTH</t>
  </si>
  <si>
    <t>EGBEDORE</t>
  </si>
  <si>
    <t>EZZA SOUTH</t>
  </si>
  <si>
    <t>EJIGBO</t>
  </si>
  <si>
    <t>IKWO</t>
  </si>
  <si>
    <t>IFE CENTRAL</t>
  </si>
  <si>
    <t>ISHIELU</t>
  </si>
  <si>
    <t>IFE EAST</t>
  </si>
  <si>
    <t>IVO</t>
  </si>
  <si>
    <t>IFE NORTH</t>
  </si>
  <si>
    <t>IZZI</t>
  </si>
  <si>
    <t>IFE SOUTH</t>
  </si>
  <si>
    <t>OHAOZARA</t>
  </si>
  <si>
    <t>IFEDAYO</t>
  </si>
  <si>
    <t>OHAUKWU</t>
  </si>
  <si>
    <t>ONICHA</t>
  </si>
  <si>
    <t>ILA</t>
  </si>
  <si>
    <t>EBONYI TOTAL</t>
  </si>
  <si>
    <t>ILESHA EAST</t>
  </si>
  <si>
    <t>EDO TOTAL</t>
  </si>
  <si>
    <t>AKOKO EDO</t>
  </si>
  <si>
    <t>ILESHA WEST</t>
  </si>
  <si>
    <t>EGOR</t>
  </si>
  <si>
    <t>ESAN CENTRAL</t>
  </si>
  <si>
    <t>IREWOLE</t>
  </si>
  <si>
    <t>ESAN NORTH EAST</t>
  </si>
  <si>
    <t>ISOKAN</t>
  </si>
  <si>
    <t>ESAN SOUTH EAST</t>
  </si>
  <si>
    <t>IWO</t>
  </si>
  <si>
    <t>ESAN WEST</t>
  </si>
  <si>
    <t>OBOKUN</t>
  </si>
  <si>
    <t>ETSAKO CENTRAL</t>
  </si>
  <si>
    <t>ODO-OTIN</t>
  </si>
  <si>
    <t>ETSAKO EAST</t>
  </si>
  <si>
    <t>OLA-OLUWA</t>
  </si>
  <si>
    <t>ETSAKO WEST</t>
  </si>
  <si>
    <t>OLORUNDA</t>
  </si>
  <si>
    <t>IGUEBEN</t>
  </si>
  <si>
    <t>ORIADE</t>
  </si>
  <si>
    <t>IKPOBA OKHA</t>
  </si>
  <si>
    <t>OROLU</t>
  </si>
  <si>
    <t>OREDO</t>
  </si>
  <si>
    <t>OSOGBO</t>
  </si>
  <si>
    <t>ORHIONWON</t>
  </si>
  <si>
    <t>OSUN TOTAL</t>
  </si>
  <si>
    <t>OVIA NORTH EAST</t>
  </si>
  <si>
    <t>AFIJIO</t>
  </si>
  <si>
    <t>OVIA SOUTH WEST</t>
  </si>
  <si>
    <t>AKINYELE</t>
  </si>
  <si>
    <t>OWAN EAST</t>
  </si>
  <si>
    <t>ATIBA</t>
  </si>
  <si>
    <t>OWAN WEST</t>
  </si>
  <si>
    <t>ATISBO</t>
  </si>
  <si>
    <t>UHUNMWODE</t>
  </si>
  <si>
    <t>EGBEDA</t>
  </si>
  <si>
    <t>IBADAN NORTH</t>
  </si>
  <si>
    <t xml:space="preserve">EKITI </t>
  </si>
  <si>
    <t>ADO EKITI</t>
  </si>
  <si>
    <t>IBADAN NORTH EAST</t>
  </si>
  <si>
    <t>AIYEKIRE</t>
  </si>
  <si>
    <t>IBADAN NORTH WEST</t>
  </si>
  <si>
    <t>EFON</t>
  </si>
  <si>
    <t>IBADAN SOUTH EAST</t>
  </si>
  <si>
    <t>EKITI EAST</t>
  </si>
  <si>
    <t>IBADAN SOUTH WEST</t>
  </si>
  <si>
    <t>EKITI SOUTH WEST</t>
  </si>
  <si>
    <t>IBARAPA CENTRAL</t>
  </si>
  <si>
    <t>EKITI WEST</t>
  </si>
  <si>
    <t>IBARAPA NORTH</t>
  </si>
  <si>
    <t>EMURE</t>
  </si>
  <si>
    <t>IDO</t>
  </si>
  <si>
    <t>IDO-OSI</t>
  </si>
  <si>
    <t>SAKI WEST</t>
  </si>
  <si>
    <t>IJERO</t>
  </si>
  <si>
    <t>IFELOJU</t>
  </si>
  <si>
    <t>IKERE</t>
  </si>
  <si>
    <t>IREPO</t>
  </si>
  <si>
    <t>IKOLE</t>
  </si>
  <si>
    <t>ISEYIN</t>
  </si>
  <si>
    <t>ILEJEMEJI</t>
  </si>
  <si>
    <t>ITESIWAJU</t>
  </si>
  <si>
    <t>IREPODUN/IFELODUN</t>
  </si>
  <si>
    <t>IWAJOWA</t>
  </si>
  <si>
    <t>ISE/ORUN</t>
  </si>
  <si>
    <t>OLORUNSOGO</t>
  </si>
  <si>
    <t>MOBA</t>
  </si>
  <si>
    <t>KAJOLA</t>
  </si>
  <si>
    <t>OYE</t>
  </si>
  <si>
    <t>LAGELU</t>
  </si>
  <si>
    <t>EKITI TOTAL</t>
  </si>
  <si>
    <t>OGBOMOSHO NORTH</t>
  </si>
  <si>
    <t>AGWU</t>
  </si>
  <si>
    <t>OGBOMOSHO SOUTH</t>
  </si>
  <si>
    <t>ANINRI</t>
  </si>
  <si>
    <t>OGO-OLUWA</t>
  </si>
  <si>
    <t>ENUGU EAST</t>
  </si>
  <si>
    <t>OLUYOLE</t>
  </si>
  <si>
    <t>ENUGU NORTH</t>
  </si>
  <si>
    <t>ONA-ARA</t>
  </si>
  <si>
    <t>ENUGU SOUTH</t>
  </si>
  <si>
    <t>ORELOPE</t>
  </si>
  <si>
    <t>EZEAGU</t>
  </si>
  <si>
    <t>ORI IRE</t>
  </si>
  <si>
    <t>IGBO ETITI</t>
  </si>
  <si>
    <t>OYO EAST</t>
  </si>
  <si>
    <t>IGBO EZE NORTH</t>
  </si>
  <si>
    <t>OYO WEST</t>
  </si>
  <si>
    <t>IGBO EZE SOUTH</t>
  </si>
  <si>
    <t>SAKI EAST</t>
  </si>
  <si>
    <t>ISI UZO</t>
  </si>
  <si>
    <t>IFEDAPO</t>
  </si>
  <si>
    <t>NKANU EAST</t>
  </si>
  <si>
    <t>OYO TOTAL</t>
  </si>
  <si>
    <t>NKANU WEST</t>
  </si>
  <si>
    <t>BARKIN LADI</t>
  </si>
  <si>
    <t>NSUKKA</t>
  </si>
  <si>
    <t>OJI RIVER</t>
  </si>
  <si>
    <t>BOKKOS</t>
  </si>
  <si>
    <t>UDENU</t>
  </si>
  <si>
    <t>JOS EAST</t>
  </si>
  <si>
    <t>UDI</t>
  </si>
  <si>
    <t>JOS NORTH</t>
  </si>
  <si>
    <t>UZO UWANI</t>
  </si>
  <si>
    <t>JOS SOUTH</t>
  </si>
  <si>
    <t>ENUGU TOTAL</t>
  </si>
  <si>
    <t>KANAM</t>
  </si>
  <si>
    <t xml:space="preserve">GOMBE </t>
  </si>
  <si>
    <t>AKKO</t>
  </si>
  <si>
    <t>KANKE</t>
  </si>
  <si>
    <t>BALANGA</t>
  </si>
  <si>
    <t>LANGTANG NORTH</t>
  </si>
  <si>
    <t>BILLIRI</t>
  </si>
  <si>
    <t>LANGTANG SOUTH</t>
  </si>
  <si>
    <t>DUKKU</t>
  </si>
  <si>
    <t>MANGU</t>
  </si>
  <si>
    <t>FUNAKAYE</t>
  </si>
  <si>
    <t>MIKANG</t>
  </si>
  <si>
    <t>PANKSHIN</t>
  </si>
  <si>
    <t>KALTUNGO</t>
  </si>
  <si>
    <t>QUAN-PAN</t>
  </si>
  <si>
    <t>KWAMI</t>
  </si>
  <si>
    <t>RIYOM</t>
  </si>
  <si>
    <t>NAFADA</t>
  </si>
  <si>
    <t>SHENDAM</t>
  </si>
  <si>
    <t>SHOMGOM</t>
  </si>
  <si>
    <t>WASE</t>
  </si>
  <si>
    <t>YAMALTU/DEBA</t>
  </si>
  <si>
    <t>PLATEAU TOTAL</t>
  </si>
  <si>
    <t>GOMBE TOTAL</t>
  </si>
  <si>
    <t>AHOADA</t>
  </si>
  <si>
    <t xml:space="preserve">IMO </t>
  </si>
  <si>
    <t>ABOH MBAISE</t>
  </si>
  <si>
    <t>AHOADA WEST</t>
  </si>
  <si>
    <t>AHIAZU MBAISE</t>
  </si>
  <si>
    <t>AKUKUTORU</t>
  </si>
  <si>
    <t>EHIME MBANO</t>
  </si>
  <si>
    <t>ANDONI</t>
  </si>
  <si>
    <t>EZINIHITTE MBAISE</t>
  </si>
  <si>
    <t>ASARITORU</t>
  </si>
  <si>
    <t>IDEATO NORTH</t>
  </si>
  <si>
    <t>BONNY</t>
  </si>
  <si>
    <t>IDEATO SOUTH</t>
  </si>
  <si>
    <t>DEGEMA</t>
  </si>
  <si>
    <t>IHITTE UBOMA</t>
  </si>
  <si>
    <t>ELEME</t>
  </si>
  <si>
    <t>IKEDURU</t>
  </si>
  <si>
    <t>EMOHUA</t>
  </si>
  <si>
    <t>ISIALA MBANO</t>
  </si>
  <si>
    <t>ETCHE</t>
  </si>
  <si>
    <t>ISU</t>
  </si>
  <si>
    <t>GONAKA</t>
  </si>
  <si>
    <t>MBAITOLI</t>
  </si>
  <si>
    <t>IKWERRE</t>
  </si>
  <si>
    <t>NGOR/OKPALA</t>
  </si>
  <si>
    <t>KHANA</t>
  </si>
  <si>
    <t>NJABA</t>
  </si>
  <si>
    <t>OBIO/AKPOR</t>
  </si>
  <si>
    <t>NKWANGELE</t>
  </si>
  <si>
    <t>OBUA/ODUAL</t>
  </si>
  <si>
    <t>NKWERRE</t>
  </si>
  <si>
    <t>OGBA/EGBEMA/NDONI</t>
  </si>
  <si>
    <t>OBOWO</t>
  </si>
  <si>
    <t>OGU/BOLO</t>
  </si>
  <si>
    <t>OGUTA</t>
  </si>
  <si>
    <t>OKRIKA</t>
  </si>
  <si>
    <t>OHAJI/EGBEMA</t>
  </si>
  <si>
    <t>OMUMMA</t>
  </si>
  <si>
    <t>OKIGWE</t>
  </si>
  <si>
    <t>OPOBO/NKORO</t>
  </si>
  <si>
    <t>ONUIMO</t>
  </si>
  <si>
    <t>OYIGBO</t>
  </si>
  <si>
    <t>ORLU</t>
  </si>
  <si>
    <t>PORT HARCOURT</t>
  </si>
  <si>
    <t>ORSU</t>
  </si>
  <si>
    <t>TAI</t>
  </si>
  <si>
    <t>ORU</t>
  </si>
  <si>
    <t>RIVERS TOTAL</t>
  </si>
  <si>
    <t>ORU WEST</t>
  </si>
  <si>
    <t>BINJI</t>
  </si>
  <si>
    <t>OWERRI MUNICIPAL</t>
  </si>
  <si>
    <t>BODINGA</t>
  </si>
  <si>
    <t>OWERRI NORTH</t>
  </si>
  <si>
    <t>DANGE-SHUNI</t>
  </si>
  <si>
    <t>OWERRI WEST</t>
  </si>
  <si>
    <t>GADA</t>
  </si>
  <si>
    <t>IMO TOTAL</t>
  </si>
  <si>
    <t>GORONYO</t>
  </si>
  <si>
    <t xml:space="preserve">JIGAWA </t>
  </si>
  <si>
    <t>AUYO</t>
  </si>
  <si>
    <t>GUDU</t>
  </si>
  <si>
    <t>BABURA</t>
  </si>
  <si>
    <t>GWADABAWA</t>
  </si>
  <si>
    <t>BIRNIN KUDU</t>
  </si>
  <si>
    <t>ILLELA</t>
  </si>
  <si>
    <t>BIRNIWA</t>
  </si>
  <si>
    <t>ISA</t>
  </si>
  <si>
    <t>GAGARAWA</t>
  </si>
  <si>
    <t>KEBBE</t>
  </si>
  <si>
    <t>BUJI</t>
  </si>
  <si>
    <t>KWARE</t>
  </si>
  <si>
    <t>DUTSE</t>
  </si>
  <si>
    <t>RABAH</t>
  </si>
  <si>
    <t>GARKI</t>
  </si>
  <si>
    <t>SABON BIRNI</t>
  </si>
  <si>
    <t>GUMEL</t>
  </si>
  <si>
    <t>SHAGARI</t>
  </si>
  <si>
    <t>GURI</t>
  </si>
  <si>
    <t>SILAME</t>
  </si>
  <si>
    <t>GWARAM</t>
  </si>
  <si>
    <t>SOKOTO NORTH</t>
  </si>
  <si>
    <t>GWIWA</t>
  </si>
  <si>
    <t>SOKOTO SOUTH</t>
  </si>
  <si>
    <t>HADEJIA</t>
  </si>
  <si>
    <t>TAMBUWAL</t>
  </si>
  <si>
    <t>JAHUN</t>
  </si>
  <si>
    <t>TANGAZA</t>
  </si>
  <si>
    <t>KAFIN HAUSA</t>
  </si>
  <si>
    <t>TURETA</t>
  </si>
  <si>
    <t>KAUGAMA</t>
  </si>
  <si>
    <t>WAMAKKO</t>
  </si>
  <si>
    <t>KAZAURE</t>
  </si>
  <si>
    <t>WURNO</t>
  </si>
  <si>
    <t>KIRI-KASAMMA</t>
  </si>
  <si>
    <t>YABO</t>
  </si>
  <si>
    <t>KIYAWA</t>
  </si>
  <si>
    <t>SOKOTO TOTAL</t>
  </si>
  <si>
    <t>MAIGATARI</t>
  </si>
  <si>
    <t>ARDO KOLA</t>
  </si>
  <si>
    <t>MALAM MADORI</t>
  </si>
  <si>
    <t>BALI</t>
  </si>
  <si>
    <t>MIGA</t>
  </si>
  <si>
    <t>DONGA</t>
  </si>
  <si>
    <t>RINGIM</t>
  </si>
  <si>
    <t>GASHAKA</t>
  </si>
  <si>
    <t>RONI</t>
  </si>
  <si>
    <t>GASSOL</t>
  </si>
  <si>
    <t>SULE TAKARKAR</t>
  </si>
  <si>
    <t>IBI</t>
  </si>
  <si>
    <t>TAURA</t>
  </si>
  <si>
    <t>JALINGO</t>
  </si>
  <si>
    <t>YANKWASHI</t>
  </si>
  <si>
    <t>KARIM LAMIDU</t>
  </si>
  <si>
    <t>JIGAWA TOTAL</t>
  </si>
  <si>
    <t>KURMI</t>
  </si>
  <si>
    <t xml:space="preserve">KADUNA </t>
  </si>
  <si>
    <t>BIRNIN GWARI</t>
  </si>
  <si>
    <t>LAU</t>
  </si>
  <si>
    <t>CHIKUN</t>
  </si>
  <si>
    <t>SARDAUNA</t>
  </si>
  <si>
    <t>GIWA</t>
  </si>
  <si>
    <t>TAKUM</t>
  </si>
  <si>
    <t>KAJURU</t>
  </si>
  <si>
    <t>USSA</t>
  </si>
  <si>
    <t>IGABI</t>
  </si>
  <si>
    <t>WUKARI</t>
  </si>
  <si>
    <t>IKARA</t>
  </si>
  <si>
    <t>YORRO</t>
  </si>
  <si>
    <t>JABA</t>
  </si>
  <si>
    <t>ZING</t>
  </si>
  <si>
    <t>JEMA'A</t>
  </si>
  <si>
    <t>TARABA TOTAL</t>
  </si>
  <si>
    <t>KACHIA</t>
  </si>
  <si>
    <t>BADE</t>
  </si>
  <si>
    <t>KADUNA NORTH</t>
  </si>
  <si>
    <t>BURSARI</t>
  </si>
  <si>
    <t>KADUNA SOUTH</t>
  </si>
  <si>
    <t>DAMATURU</t>
  </si>
  <si>
    <t>KAGARKO</t>
  </si>
  <si>
    <t>FIKA</t>
  </si>
  <si>
    <t>KAURA</t>
  </si>
  <si>
    <t>FUNE</t>
  </si>
  <si>
    <t>KAURU</t>
  </si>
  <si>
    <t>GEIDAM</t>
  </si>
  <si>
    <t>KUBAU</t>
  </si>
  <si>
    <t>GUJBA</t>
  </si>
  <si>
    <t>KUDAN</t>
  </si>
  <si>
    <t>GULAMI</t>
  </si>
  <si>
    <t>LERE</t>
  </si>
  <si>
    <t>JAKUSKO</t>
  </si>
  <si>
    <t>MAKARFI</t>
  </si>
  <si>
    <t>KARASUWA</t>
  </si>
  <si>
    <t>SABON GARI</t>
  </si>
  <si>
    <t>MACHINA</t>
  </si>
  <si>
    <t>SANGA</t>
  </si>
  <si>
    <t>NANGERE</t>
  </si>
  <si>
    <t>SOBA</t>
  </si>
  <si>
    <t>NGURU</t>
  </si>
  <si>
    <t>ZANGON KATAF</t>
  </si>
  <si>
    <t>POTISKUM</t>
  </si>
  <si>
    <t>ZARIA</t>
  </si>
  <si>
    <t>TARMUA</t>
  </si>
  <si>
    <t>KADUNA TOTAL</t>
  </si>
  <si>
    <t>YUNUSARI</t>
  </si>
  <si>
    <t>AJINGI</t>
  </si>
  <si>
    <t>YUSUFARI</t>
  </si>
  <si>
    <t>ALBASU</t>
  </si>
  <si>
    <t>YOBE STATE</t>
  </si>
  <si>
    <t>BAGWAI</t>
  </si>
  <si>
    <t>ANKA</t>
  </si>
  <si>
    <t>BEBEJI</t>
  </si>
  <si>
    <t>BAKURA</t>
  </si>
  <si>
    <t>BICHI</t>
  </si>
  <si>
    <t>BUKKUYUM</t>
  </si>
  <si>
    <t>BUNKURE</t>
  </si>
  <si>
    <t>BUNGUDU</t>
  </si>
  <si>
    <t>DALA</t>
  </si>
  <si>
    <t>GUMMI</t>
  </si>
  <si>
    <t>DANBATTA</t>
  </si>
  <si>
    <t>GUSAU</t>
  </si>
  <si>
    <t>DAWAKIN KUDU</t>
  </si>
  <si>
    <t>KAURA NAMODA</t>
  </si>
  <si>
    <t>DAWAKIN TOFA</t>
  </si>
  <si>
    <t>DOGUWA</t>
  </si>
  <si>
    <t>MARADUN</t>
  </si>
  <si>
    <t>FAGGE</t>
  </si>
  <si>
    <t>MARU</t>
  </si>
  <si>
    <t>GABASAWA</t>
  </si>
  <si>
    <t>SHINKAFI</t>
  </si>
  <si>
    <t>GARKO</t>
  </si>
  <si>
    <t>TALATA MAFARA</t>
  </si>
  <si>
    <t>GARUN MALLAM</t>
  </si>
  <si>
    <t>TSAFE</t>
  </si>
  <si>
    <t>GAYA</t>
  </si>
  <si>
    <t>ZURMI</t>
  </si>
  <si>
    <t>GEZAWA</t>
  </si>
  <si>
    <t>ZAMFARA TOTAL</t>
  </si>
  <si>
    <t>GWALE</t>
  </si>
  <si>
    <t>ABAJI</t>
  </si>
  <si>
    <t>GWARZO</t>
  </si>
  <si>
    <t>ABUJA MUNICIPAL</t>
  </si>
  <si>
    <t>KABO</t>
  </si>
  <si>
    <t>BWARI</t>
  </si>
  <si>
    <t>KANO MUNICIPAL</t>
  </si>
  <si>
    <t>GWAGWALADA</t>
  </si>
  <si>
    <t>KARAYE</t>
  </si>
  <si>
    <t>KUJE</t>
  </si>
  <si>
    <t>KIBIYA</t>
  </si>
  <si>
    <t>KWALI</t>
  </si>
  <si>
    <t>KIRU</t>
  </si>
  <si>
    <t>FCT-ABUJA TOTAL</t>
  </si>
  <si>
    <t>KUMBOTSO</t>
  </si>
  <si>
    <t>Grand Total</t>
  </si>
  <si>
    <t>SUBTOTAL</t>
  </si>
  <si>
    <t>NET STATUTORY====&gt;&gt;</t>
  </si>
  <si>
    <t>FORPUBLGCEXPORTmk</t>
  </si>
  <si>
    <t>LGCDEDUCTIONDATAFORPUBLGC</t>
  </si>
  <si>
    <r>
      <rPr>
        <b/>
        <sz val="14"/>
        <rFont val="Times New Roman"/>
        <charset val="134"/>
      </rPr>
      <t xml:space="preserve">Details of Distribution of Ecology Revenue Allocation to States by Federation Account Allocation Committee for the month of </t>
    </r>
    <r>
      <rPr>
        <sz val="14"/>
        <rFont val="Times New Roman"/>
        <charset val="134"/>
      </rPr>
      <t xml:space="preserve"> </t>
    </r>
    <r>
      <rPr>
        <b/>
        <sz val="14"/>
        <rFont val="Times New Roman"/>
        <charset val="134"/>
      </rPr>
      <t xml:space="preserve"> August, 2023 Shared in September, 2023</t>
    </r>
  </si>
  <si>
    <t>S/N</t>
  </si>
  <si>
    <t>Gross Statutory Allocation (Ecology)</t>
  </si>
  <si>
    <t>Distribution of ₦177.092 Billion from non oil for the month (Ecology)</t>
  </si>
  <si>
    <t>Exchange Gain (Ecology)</t>
  </si>
  <si>
    <t>Details of Ecology Distribution to States for the month of September 2023</t>
  </si>
  <si>
    <t>Total Ecology</t>
  </si>
  <si>
    <t>Ecology to Individual Local Government Councils September, 2023</t>
  </si>
  <si>
    <t>S/NO</t>
  </si>
  <si>
    <t>STATE</t>
  </si>
  <si>
    <t>LOCAL GOVERNMENTS</t>
  </si>
  <si>
    <t>STATUTORY REVENUE ALLOCATION</t>
  </si>
  <si>
    <t xml:space="preserve"> EXCHANGE DIFFERENCE REVENUE</t>
  </si>
  <si>
    <t>TOTAL ECOLOGY FUND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</si>
</sst>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&quot; &quot;#,##0.00;\-&quot; &quot;#,##0.00"/>
    <numFmt numFmtId="165" formatCode="_-* #,##0.00_-;\-* #,##0.00_-;_-* &quot;-&quot;??_-;_-@_-"/>
    <numFmt numFmtId="166" formatCode="#,##0.0000_);\(#,##0.0000\)"/>
    <numFmt numFmtId="167" formatCode="#,##0.00_ ;\-#,##0.00&quot; &quot;"/>
    <numFmt numFmtId="168" formatCode="#,##0.0000000_ ;\-#,##0.0000000&quot; &quot;"/>
  </numFmts>
  <fonts count="26">
    <font>
      <sz val="10"/>
      <name val="Arial"/>
      <charset val="134"/>
    </font>
    <font>
      <sz val="10"/>
      <name val="Times New Roman"/>
      <charset val="134"/>
    </font>
    <font>
      <b/>
      <sz val="14"/>
      <name val="Times New Roman"/>
      <charset val="134"/>
    </font>
    <font>
      <b/>
      <sz val="11"/>
      <color indexed="8"/>
      <name val="Times New Roman"/>
      <charset val="134"/>
    </font>
    <font>
      <b/>
      <sz val="10"/>
      <name val="Times New Roman"/>
      <charset val="134"/>
    </font>
    <font>
      <b/>
      <sz val="12"/>
      <name val="Times New Roman"/>
      <charset val="134"/>
    </font>
    <font>
      <sz val="11"/>
      <color indexed="8"/>
      <name val="Times New Roman"/>
      <charset val="134"/>
    </font>
    <font>
      <b/>
      <sz val="12"/>
      <color indexed="8"/>
      <name val="Times New Roman"/>
      <charset val="134"/>
    </font>
    <font>
      <sz val="12"/>
      <color indexed="8"/>
      <name val="Times New Roman"/>
      <charset val="134"/>
    </font>
    <font>
      <sz val="12"/>
      <name val="Times New Roman"/>
      <charset val="134"/>
    </font>
    <font>
      <sz val="14"/>
      <name val="Times New Roman"/>
      <charset val="134"/>
    </font>
    <font>
      <b/>
      <sz val="13"/>
      <name val="Times New Roman"/>
      <charset val="134"/>
    </font>
    <font>
      <sz val="14"/>
      <color indexed="8"/>
      <name val="Times New Roman"/>
      <charset val="134"/>
    </font>
    <font>
      <b/>
      <sz val="20"/>
      <name val="Times New Roman"/>
      <charset val="134"/>
    </font>
    <font>
      <b/>
      <u/>
      <sz val="16"/>
      <name val="Times New Roman"/>
      <charset val="134"/>
    </font>
    <font>
      <b/>
      <u val="singleAccounting"/>
      <sz val="10"/>
      <name val="Times New Roman"/>
      <charset val="134"/>
    </font>
    <font>
      <sz val="18"/>
      <name val="Times New Roman"/>
      <charset val="134"/>
    </font>
    <font>
      <b/>
      <u/>
      <sz val="14"/>
      <name val="Times New Roman"/>
      <charset val="134"/>
    </font>
    <font>
      <b/>
      <sz val="16"/>
      <name val="Times New Roman"/>
      <charset val="134"/>
    </font>
    <font>
      <sz val="16"/>
      <name val="Times New Roman"/>
      <charset val="134"/>
    </font>
    <font>
      <b/>
      <sz val="18"/>
      <name val="Times New Roman"/>
      <charset val="134"/>
    </font>
    <font>
      <b/>
      <sz val="16"/>
      <color indexed="8"/>
      <name val="Times New Roman"/>
      <charset val="134"/>
    </font>
    <font>
      <b/>
      <sz val="22"/>
      <name val="Times New Roman"/>
      <charset val="134"/>
    </font>
    <font>
      <b/>
      <sz val="18"/>
      <name val="Arial"/>
      <charset val="134"/>
    </font>
    <font>
      <sz val="10"/>
      <color indexed="8"/>
      <name val="Arial"/>
      <charset val="134"/>
    </font>
    <font>
      <sz val="10"/>
      <name val="Arial"/>
      <charset val="13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0"/>
      </patternFill>
    </fill>
    <fill>
      <patternFill patternType="solid">
        <fgColor theme="0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ck">
        <color auto="1"/>
      </bottom>
      <diagonal/>
    </border>
  </borders>
  <cellStyleXfs count="9">
    <xf numFmtId="0" fontId="0" fillId="0" borderId="0"/>
    <xf numFmtId="43" fontId="25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</cellStyleXfs>
  <cellXfs count="186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3" fillId="2" borderId="1" xfId="5" applyFont="1" applyFill="1" applyBorder="1" applyAlignment="1">
      <alignment horizontal="center"/>
    </xf>
    <xf numFmtId="0" fontId="3" fillId="2" borderId="1" xfId="5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/>
    </xf>
    <xf numFmtId="0" fontId="6" fillId="0" borderId="1" xfId="5" applyFont="1" applyBorder="1" applyAlignment="1">
      <alignment horizontal="right" wrapText="1"/>
    </xf>
    <xf numFmtId="0" fontId="6" fillId="0" borderId="1" xfId="5" applyFont="1" applyBorder="1" applyAlignment="1">
      <alignment wrapText="1"/>
    </xf>
    <xf numFmtId="164" fontId="6" fillId="0" borderId="1" xfId="5" applyNumberFormat="1" applyFont="1" applyBorder="1" applyAlignment="1">
      <alignment horizontal="right" wrapText="1"/>
    </xf>
    <xf numFmtId="166" fontId="1" fillId="0" borderId="1" xfId="0" applyNumberFormat="1" applyFont="1" applyBorder="1"/>
    <xf numFmtId="164" fontId="6" fillId="0" borderId="0" xfId="5" applyNumberFormat="1" applyFont="1" applyAlignment="1">
      <alignment horizontal="right" wrapText="1"/>
    </xf>
    <xf numFmtId="164" fontId="5" fillId="0" borderId="1" xfId="0" applyNumberFormat="1" applyFont="1" applyBorder="1"/>
    <xf numFmtId="0" fontId="7" fillId="2" borderId="1" xfId="2" applyFont="1" applyFill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5" fillId="3" borderId="1" xfId="0" applyFont="1" applyFill="1" applyBorder="1" applyAlignment="1">
      <alignment horizontal="center"/>
    </xf>
    <xf numFmtId="0" fontId="8" fillId="2" borderId="1" xfId="2" applyFont="1" applyFill="1" applyBorder="1" applyAlignment="1">
      <alignment horizontal="center"/>
    </xf>
    <xf numFmtId="0" fontId="8" fillId="0" borderId="1" xfId="2" applyFont="1" applyBorder="1" applyAlignment="1">
      <alignment horizontal="right" wrapText="1"/>
    </xf>
    <xf numFmtId="0" fontId="8" fillId="0" borderId="1" xfId="2" applyFont="1" applyBorder="1" applyAlignment="1">
      <alignment wrapText="1"/>
    </xf>
    <xf numFmtId="164" fontId="8" fillId="0" borderId="1" xfId="2" applyNumberFormat="1" applyFont="1" applyBorder="1" applyAlignment="1">
      <alignment horizontal="right" wrapText="1"/>
    </xf>
    <xf numFmtId="166" fontId="9" fillId="0" borderId="1" xfId="0" applyNumberFormat="1" applyFont="1" applyBorder="1"/>
    <xf numFmtId="0" fontId="9" fillId="0" borderId="1" xfId="0" applyFont="1" applyBorder="1"/>
    <xf numFmtId="0" fontId="10" fillId="0" borderId="0" xfId="0" applyFont="1"/>
    <xf numFmtId="0" fontId="11" fillId="0" borderId="1" xfId="0" applyFont="1" applyBorder="1"/>
    <xf numFmtId="43" fontId="11" fillId="0" borderId="1" xfId="1" applyFont="1" applyBorder="1" applyAlignment="1">
      <alignment wrapText="1"/>
    </xf>
    <xf numFmtId="0" fontId="5" fillId="0" borderId="6" xfId="0" applyFont="1" applyBorder="1" applyAlignment="1">
      <alignment wrapText="1"/>
    </xf>
    <xf numFmtId="0" fontId="12" fillId="2" borderId="1" xfId="6" applyFont="1" applyFill="1" applyBorder="1" applyAlignment="1">
      <alignment horizontal="center"/>
    </xf>
    <xf numFmtId="0" fontId="12" fillId="0" borderId="1" xfId="6" applyFont="1" applyBorder="1" applyAlignment="1">
      <alignment horizontal="right" wrapText="1"/>
    </xf>
    <xf numFmtId="0" fontId="12" fillId="0" borderId="1" xfId="6" applyFont="1" applyBorder="1" applyAlignment="1">
      <alignment wrapText="1"/>
    </xf>
    <xf numFmtId="43" fontId="10" fillId="0" borderId="1" xfId="1" applyFont="1" applyBorder="1"/>
    <xf numFmtId="165" fontId="10" fillId="0" borderId="1" xfId="0" applyNumberFormat="1" applyFont="1" applyBorder="1"/>
    <xf numFmtId="43" fontId="2" fillId="0" borderId="1" xfId="0" applyNumberFormat="1" applyFont="1" applyBorder="1"/>
    <xf numFmtId="0" fontId="1" fillId="0" borderId="0" xfId="0" applyFont="1" applyAlignment="1">
      <alignment vertical="center"/>
    </xf>
    <xf numFmtId="0" fontId="4" fillId="0" borderId="1" xfId="0" applyFont="1" applyBorder="1"/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0" fontId="1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43" fontId="1" fillId="0" borderId="1" xfId="1" applyFont="1" applyBorder="1"/>
    <xf numFmtId="43" fontId="4" fillId="0" borderId="1" xfId="1" applyFont="1" applyBorder="1"/>
    <xf numFmtId="0" fontId="1" fillId="0" borderId="6" xfId="0" applyFont="1" applyBorder="1"/>
    <xf numFmtId="0" fontId="1" fillId="0" borderId="8" xfId="0" applyFont="1" applyBorder="1"/>
    <xf numFmtId="0" fontId="1" fillId="4" borderId="0" xfId="0" applyFont="1" applyFill="1"/>
    <xf numFmtId="164" fontId="6" fillId="0" borderId="1" xfId="4" applyNumberFormat="1" applyFont="1" applyBorder="1" applyAlignment="1">
      <alignment horizontal="right" wrapText="1"/>
    </xf>
    <xf numFmtId="43" fontId="1" fillId="0" borderId="1" xfId="0" applyNumberFormat="1" applyFont="1" applyBorder="1"/>
    <xf numFmtId="0" fontId="4" fillId="0" borderId="8" xfId="0" applyFont="1" applyBorder="1" applyAlignment="1">
      <alignment vertical="center"/>
    </xf>
    <xf numFmtId="1" fontId="1" fillId="0" borderId="1" xfId="0" applyNumberFormat="1" applyFont="1" applyBorder="1"/>
    <xf numFmtId="43" fontId="1" fillId="0" borderId="1" xfId="1" applyFont="1" applyBorder="1" applyAlignment="1">
      <alignment wrapText="1"/>
    </xf>
    <xf numFmtId="1" fontId="1" fillId="0" borderId="2" xfId="0" applyNumberFormat="1" applyFont="1" applyBorder="1"/>
    <xf numFmtId="43" fontId="1" fillId="0" borderId="4" xfId="1" applyFont="1" applyBorder="1"/>
    <xf numFmtId="43" fontId="1" fillId="0" borderId="1" xfId="1" applyFont="1" applyBorder="1" applyAlignment="1">
      <alignment horizontal="left" wrapText="1"/>
    </xf>
    <xf numFmtId="0" fontId="1" fillId="3" borderId="1" xfId="0" applyFont="1" applyFill="1" applyBorder="1"/>
    <xf numFmtId="43" fontId="1" fillId="3" borderId="1" xfId="0" applyNumberFormat="1" applyFont="1" applyFill="1" applyBorder="1"/>
    <xf numFmtId="43" fontId="4" fillId="3" borderId="1" xfId="0" applyNumberFormat="1" applyFont="1" applyFill="1" applyBorder="1"/>
    <xf numFmtId="43" fontId="1" fillId="0" borderId="7" xfId="1" applyFont="1" applyFill="1" applyBorder="1"/>
    <xf numFmtId="165" fontId="15" fillId="0" borderId="0" xfId="0" applyNumberFormat="1" applyFont="1"/>
    <xf numFmtId="0" fontId="1" fillId="3" borderId="0" xfId="0" applyFont="1" applyFill="1"/>
    <xf numFmtId="43" fontId="1" fillId="3" borderId="0" xfId="0" applyNumberFormat="1" applyFont="1" applyFill="1"/>
    <xf numFmtId="0" fontId="4" fillId="4" borderId="0" xfId="0" applyFont="1" applyFill="1"/>
    <xf numFmtId="43" fontId="1" fillId="0" borderId="0" xfId="0" applyNumberFormat="1" applyFont="1"/>
    <xf numFmtId="43" fontId="4" fillId="0" borderId="6" xfId="1" applyFont="1" applyBorder="1"/>
    <xf numFmtId="43" fontId="4" fillId="0" borderId="10" xfId="1" applyFont="1" applyBorder="1"/>
    <xf numFmtId="43" fontId="1" fillId="0" borderId="0" xfId="1" applyFont="1"/>
    <xf numFmtId="43" fontId="4" fillId="0" borderId="11" xfId="0" applyNumberFormat="1" applyFont="1" applyBorder="1"/>
    <xf numFmtId="43" fontId="4" fillId="0" borderId="0" xfId="0" applyNumberFormat="1" applyFont="1"/>
    <xf numFmtId="165" fontId="1" fillId="0" borderId="0" xfId="0" applyNumberFormat="1" applyFont="1"/>
    <xf numFmtId="43" fontId="4" fillId="0" borderId="1" xfId="0" applyNumberFormat="1" applyFont="1" applyBorder="1"/>
    <xf numFmtId="0" fontId="5" fillId="2" borderId="1" xfId="3" applyFont="1" applyFill="1" applyBorder="1" applyAlignment="1">
      <alignment horizontal="center"/>
    </xf>
    <xf numFmtId="43" fontId="5" fillId="0" borderId="1" xfId="1" applyFont="1" applyBorder="1" applyAlignment="1">
      <alignment horizontal="center" wrapText="1"/>
    </xf>
    <xf numFmtId="43" fontId="5" fillId="0" borderId="1" xfId="1" applyFont="1" applyBorder="1" applyAlignment="1">
      <alignment horizontal="center"/>
    </xf>
    <xf numFmtId="0" fontId="7" fillId="2" borderId="1" xfId="8" applyFont="1" applyFill="1" applyBorder="1" applyAlignment="1">
      <alignment horizontal="center" wrapText="1"/>
    </xf>
    <xf numFmtId="0" fontId="2" fillId="2" borderId="1" xfId="3" applyFont="1" applyFill="1" applyBorder="1" applyAlignment="1">
      <alignment horizontal="center"/>
    </xf>
    <xf numFmtId="0" fontId="12" fillId="0" borderId="1" xfId="3" applyFont="1" applyBorder="1" applyAlignment="1">
      <alignment horizontal="right" wrapText="1"/>
    </xf>
    <xf numFmtId="0" fontId="12" fillId="0" borderId="1" xfId="3" applyFont="1" applyBorder="1" applyAlignment="1">
      <alignment wrapText="1"/>
    </xf>
    <xf numFmtId="43" fontId="12" fillId="0" borderId="1" xfId="1" applyFont="1" applyBorder="1" applyAlignment="1">
      <alignment wrapText="1"/>
    </xf>
    <xf numFmtId="164" fontId="12" fillId="0" borderId="1" xfId="3" applyNumberFormat="1" applyFont="1" applyBorder="1" applyAlignment="1">
      <alignment horizontal="right" wrapText="1"/>
    </xf>
    <xf numFmtId="0" fontId="10" fillId="0" borderId="1" xfId="0" applyFont="1" applyBorder="1"/>
    <xf numFmtId="165" fontId="10" fillId="0" borderId="0" xfId="0" applyNumberFormat="1" applyFont="1"/>
    <xf numFmtId="43" fontId="10" fillId="0" borderId="0" xfId="1" applyFont="1"/>
    <xf numFmtId="0" fontId="5" fillId="0" borderId="1" xfId="0" applyFont="1" applyBorder="1" applyAlignment="1">
      <alignment horizontal="center" wrapText="1"/>
    </xf>
    <xf numFmtId="0" fontId="7" fillId="2" borderId="2" xfId="8" applyFont="1" applyFill="1" applyBorder="1" applyAlignment="1">
      <alignment horizontal="center" wrapText="1"/>
    </xf>
    <xf numFmtId="167" fontId="10" fillId="0" borderId="1" xfId="0" applyNumberFormat="1" applyFont="1" applyBorder="1"/>
    <xf numFmtId="168" fontId="10" fillId="0" borderId="0" xfId="0" applyNumberFormat="1" applyFont="1"/>
    <xf numFmtId="39" fontId="9" fillId="0" borderId="1" xfId="0" applyNumberFormat="1" applyFont="1" applyBorder="1"/>
    <xf numFmtId="37" fontId="9" fillId="0" borderId="1" xfId="0" applyNumberFormat="1" applyFont="1" applyBorder="1" applyAlignment="1">
      <alignment horizontal="center"/>
    </xf>
    <xf numFmtId="43" fontId="9" fillId="0" borderId="1" xfId="1" applyFont="1" applyBorder="1"/>
    <xf numFmtId="43" fontId="9" fillId="0" borderId="1" xfId="0" applyNumberFormat="1" applyFont="1" applyBorder="1"/>
    <xf numFmtId="0" fontId="9" fillId="0" borderId="1" xfId="0" applyFont="1" applyBorder="1" applyAlignment="1">
      <alignment horizontal="center"/>
    </xf>
    <xf numFmtId="0" fontId="18" fillId="0" borderId="1" xfId="0" applyFont="1" applyBorder="1"/>
    <xf numFmtId="43" fontId="5" fillId="0" borderId="1" xfId="1" applyFont="1" applyBorder="1"/>
    <xf numFmtId="0" fontId="1" fillId="3" borderId="0" xfId="0" applyFont="1" applyFill="1" applyAlignment="1">
      <alignment horizontal="right"/>
    </xf>
    <xf numFmtId="165" fontId="1" fillId="3" borderId="0" xfId="0" applyNumberFormat="1" applyFont="1" applyFill="1"/>
    <xf numFmtId="0" fontId="4" fillId="0" borderId="0" xfId="0" applyFont="1"/>
    <xf numFmtId="0" fontId="19" fillId="0" borderId="0" xfId="0" applyFont="1"/>
    <xf numFmtId="43" fontId="4" fillId="3" borderId="7" xfId="1" applyFont="1" applyFill="1" applyBorder="1"/>
    <xf numFmtId="43" fontId="4" fillId="3" borderId="0" xfId="1" applyFont="1" applyFill="1" applyBorder="1"/>
    <xf numFmtId="165" fontId="1" fillId="3" borderId="0" xfId="0" applyNumberFormat="1" applyFont="1" applyFill="1" applyAlignment="1">
      <alignment horizontal="right"/>
    </xf>
    <xf numFmtId="43" fontId="5" fillId="0" borderId="4" xfId="0" applyNumberFormat="1" applyFont="1" applyBorder="1"/>
    <xf numFmtId="43" fontId="9" fillId="0" borderId="4" xfId="1" applyFont="1" applyBorder="1"/>
    <xf numFmtId="43" fontId="9" fillId="0" borderId="4" xfId="0" applyNumberFormat="1" applyFont="1" applyBorder="1"/>
    <xf numFmtId="43" fontId="5" fillId="0" borderId="1" xfId="0" applyNumberFormat="1" applyFont="1" applyBorder="1"/>
    <xf numFmtId="0" fontId="20" fillId="0" borderId="1" xfId="0" applyFont="1" applyBorder="1" applyAlignment="1">
      <alignment horizontal="center" wrapText="1"/>
    </xf>
    <xf numFmtId="0" fontId="20" fillId="0" borderId="8" xfId="0" applyFont="1" applyBorder="1"/>
    <xf numFmtId="0" fontId="20" fillId="0" borderId="8" xfId="0" applyFont="1" applyBorder="1" applyAlignment="1">
      <alignment horizontal="center"/>
    </xf>
    <xf numFmtId="0" fontId="20" fillId="0" borderId="8" xfId="0" applyFont="1" applyBorder="1" applyAlignment="1">
      <alignment horizontal="center" wrapText="1"/>
    </xf>
    <xf numFmtId="0" fontId="20" fillId="0" borderId="0" xfId="0" applyFont="1" applyAlignment="1">
      <alignment horizontal="center" wrapText="1"/>
    </xf>
    <xf numFmtId="0" fontId="18" fillId="0" borderId="1" xfId="0" applyFont="1" applyBorder="1" applyAlignment="1">
      <alignment horizontal="center"/>
    </xf>
    <xf numFmtId="0" fontId="19" fillId="0" borderId="1" xfId="0" applyFont="1" applyBorder="1"/>
    <xf numFmtId="43" fontId="18" fillId="0" borderId="1" xfId="1" applyFont="1" applyBorder="1" applyAlignment="1"/>
    <xf numFmtId="43" fontId="18" fillId="0" borderId="2" xfId="1" applyFont="1" applyBorder="1" applyAlignment="1"/>
    <xf numFmtId="164" fontId="21" fillId="0" borderId="1" xfId="7" applyNumberFormat="1" applyFont="1" applyBorder="1" applyAlignment="1">
      <alignment horizontal="right" wrapText="1"/>
    </xf>
    <xf numFmtId="43" fontId="18" fillId="0" borderId="1" xfId="1" applyFont="1" applyBorder="1"/>
    <xf numFmtId="43" fontId="18" fillId="0" borderId="1" xfId="1" applyFont="1" applyFill="1" applyBorder="1" applyAlignment="1"/>
    <xf numFmtId="43" fontId="18" fillId="0" borderId="1" xfId="1" applyFont="1" applyBorder="1" applyAlignment="1">
      <alignment horizontal="center"/>
    </xf>
    <xf numFmtId="0" fontId="19" fillId="0" borderId="1" xfId="0" applyFont="1" applyBorder="1" applyAlignment="1">
      <alignment wrapText="1"/>
    </xf>
    <xf numFmtId="43" fontId="18" fillId="0" borderId="1" xfId="1" applyFont="1" applyFill="1" applyBorder="1" applyAlignment="1">
      <alignment horizontal="center"/>
    </xf>
    <xf numFmtId="0" fontId="18" fillId="0" borderId="1" xfId="0" applyFont="1" applyBorder="1" applyAlignment="1">
      <alignment horizontal="center" wrapText="1"/>
    </xf>
    <xf numFmtId="165" fontId="18" fillId="0" borderId="0" xfId="0" applyNumberFormat="1" applyFont="1" applyAlignment="1">
      <alignment horizontal="center" wrapText="1"/>
    </xf>
    <xf numFmtId="43" fontId="18" fillId="0" borderId="0" xfId="1" applyFont="1" applyBorder="1" applyAlignment="1">
      <alignment horizontal="center"/>
    </xf>
    <xf numFmtId="0" fontId="18" fillId="0" borderId="7" xfId="0" applyFont="1" applyBorder="1" applyAlignment="1">
      <alignment horizontal="center" wrapText="1"/>
    </xf>
    <xf numFmtId="43" fontId="19" fillId="0" borderId="8" xfId="1" applyFont="1" applyBorder="1"/>
    <xf numFmtId="43" fontId="19" fillId="0" borderId="1" xfId="1" applyFont="1" applyBorder="1"/>
    <xf numFmtId="0" fontId="18" fillId="0" borderId="2" xfId="0" applyFont="1" applyBorder="1" applyAlignment="1">
      <alignment horizontal="center"/>
    </xf>
    <xf numFmtId="43" fontId="18" fillId="0" borderId="14" xfId="1" applyFont="1" applyBorder="1"/>
    <xf numFmtId="43" fontId="19" fillId="0" borderId="0" xfId="0" applyNumberFormat="1" applyFont="1"/>
    <xf numFmtId="0" fontId="18" fillId="0" borderId="0" xfId="0" applyFont="1"/>
    <xf numFmtId="165" fontId="19" fillId="0" borderId="0" xfId="0" applyNumberFormat="1" applyFont="1"/>
    <xf numFmtId="43" fontId="18" fillId="0" borderId="0" xfId="1" applyFont="1"/>
    <xf numFmtId="43" fontId="19" fillId="0" borderId="0" xfId="1" applyFont="1"/>
    <xf numFmtId="0" fontId="0" fillId="5" borderId="0" xfId="0" applyFill="1" applyProtection="1">
      <protection locked="0"/>
    </xf>
    <xf numFmtId="17" fontId="23" fillId="5" borderId="0" xfId="0" applyNumberFormat="1" applyFont="1" applyFill="1"/>
    <xf numFmtId="2" fontId="0" fillId="0" borderId="0" xfId="0" applyNumberFormat="1"/>
    <xf numFmtId="17" fontId="0" fillId="0" borderId="0" xfId="0" applyNumberFormat="1"/>
    <xf numFmtId="0" fontId="20" fillId="0" borderId="1" xfId="0" quotePrefix="1" applyFont="1" applyBorder="1" applyAlignment="1">
      <alignment horizontal="center"/>
    </xf>
    <xf numFmtId="0" fontId="5" fillId="0" borderId="1" xfId="0" quotePrefix="1" applyFont="1" applyBorder="1" applyAlignment="1">
      <alignment horizontal="center"/>
    </xf>
    <xf numFmtId="0" fontId="18" fillId="0" borderId="0" xfId="0" applyFont="1" applyAlignment="1">
      <alignment horizontal="center" wrapText="1"/>
    </xf>
    <xf numFmtId="0" fontId="20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20" fillId="0" borderId="1" xfId="0" applyFont="1" applyBorder="1" applyAlignment="1">
      <alignment horizontal="center"/>
    </xf>
    <xf numFmtId="0" fontId="20" fillId="0" borderId="1" xfId="0" applyFont="1" applyBorder="1" applyAlignment="1">
      <alignment horizontal="center" wrapText="1"/>
    </xf>
    <xf numFmtId="0" fontId="22" fillId="0" borderId="12" xfId="0" applyFont="1" applyBorder="1" applyAlignment="1">
      <alignment horizontal="center" wrapText="1"/>
    </xf>
    <xf numFmtId="0" fontId="22" fillId="0" borderId="13" xfId="0" applyFont="1" applyBorder="1" applyAlignment="1">
      <alignment horizontal="center" wrapText="1"/>
    </xf>
    <xf numFmtId="0" fontId="19" fillId="0" borderId="0" xfId="0" applyFont="1" applyAlignment="1">
      <alignment horizontal="center"/>
    </xf>
    <xf numFmtId="0" fontId="5" fillId="0" borderId="6" xfId="0" applyFont="1" applyBorder="1" applyAlignment="1">
      <alignment horizontal="center" wrapText="1"/>
    </xf>
    <xf numFmtId="0" fontId="5" fillId="0" borderId="8" xfId="0" applyFont="1" applyBorder="1" applyAlignment="1">
      <alignment horizont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6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14" fillId="0" borderId="0" xfId="0" applyFont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5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5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</cellXfs>
  <cellStyles count="9">
    <cellStyle name="Comma" xfId="1" builtinId="3"/>
    <cellStyle name="Normal" xfId="0" builtinId="0"/>
    <cellStyle name="Normal_Eco LGCS sept 23" xfId="2" xr:uid="{00000000-0005-0000-0000-000002000000}"/>
    <cellStyle name="Normal_lgc eco dec 21" xfId="3" xr:uid="{00000000-0005-0000-0000-000003000000}"/>
    <cellStyle name="Normal_lgcs data" xfId="4" xr:uid="{00000000-0005-0000-0000-000004000000}"/>
    <cellStyle name="Normal_Sheet6" xfId="5" xr:uid="{00000000-0005-0000-0000-000005000000}"/>
    <cellStyle name="Normal_states eco dec 21" xfId="6" xr:uid="{00000000-0005-0000-0000-000006000000}"/>
    <cellStyle name="Normal_TOTALDATA" xfId="7" xr:uid="{00000000-0005-0000-0000-000007000000}"/>
    <cellStyle name="Normal_TOTALDATA_1" xfId="8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9"/>
  <sheetViews>
    <sheetView workbookViewId="0">
      <selection activeCell="A20" sqref="A20"/>
    </sheetView>
  </sheetViews>
  <sheetFormatPr defaultColWidth="9" defaultRowHeight="13.2"/>
  <cols>
    <col min="2" max="2" width="23" customWidth="1"/>
    <col min="6" max="6" width="24.5546875" customWidth="1"/>
  </cols>
  <sheetData>
    <row r="1" spans="1:8" ht="23.1" customHeight="1">
      <c r="B1">
        <f ca="1">MONTH(NOW())</f>
        <v>11</v>
      </c>
      <c r="C1">
        <f ca="1">YEAR(NOW())</f>
        <v>2023</v>
      </c>
    </row>
    <row r="2" spans="1:8" ht="23.1" customHeight="1"/>
    <row r="3" spans="1:8" ht="23.1" customHeight="1">
      <c r="B3" t="s">
        <v>0</v>
      </c>
      <c r="F3" t="s">
        <v>1</v>
      </c>
    </row>
    <row r="4" spans="1:8" ht="23.1" customHeight="1">
      <c r="B4" t="s">
        <v>2</v>
      </c>
      <c r="C4" t="s">
        <v>3</v>
      </c>
      <c r="D4" t="s">
        <v>4</v>
      </c>
      <c r="F4" t="s">
        <v>2</v>
      </c>
      <c r="G4" t="s">
        <v>3</v>
      </c>
      <c r="H4" t="s">
        <v>4</v>
      </c>
    </row>
    <row r="5" spans="1:8" ht="23.1" customHeight="1">
      <c r="B5" s="130" t="e">
        <f>IF(G5=1,F5-1,F5)</f>
        <v>#REF!</v>
      </c>
      <c r="C5" s="130" t="e">
        <f>IF(G5=1,12,G5-1)</f>
        <v>#REF!</v>
      </c>
      <c r="F5" t="e">
        <f>YEAR(ACCTDATE)</f>
        <v>#REF!</v>
      </c>
      <c r="G5" t="e">
        <f>MONTH(ACCTDATE)</f>
        <v>#REF!</v>
      </c>
    </row>
    <row r="6" spans="1:8" ht="23.1" customHeight="1">
      <c r="B6" s="131" t="e">
        <f>LOOKUP(C5,A8:B19)</f>
        <v>#REF!</v>
      </c>
      <c r="F6" s="131" t="e">
        <f>IF(G5=1,LOOKUP(G5,E8:F19),LOOKUP(G5,A8:B19))</f>
        <v>#REF!</v>
      </c>
    </row>
    <row r="8" spans="1:8">
      <c r="A8">
        <v>1</v>
      </c>
      <c r="B8" s="132" t="e">
        <f>D8&amp;"-"&amp;RIGHT(B$5,2)</f>
        <v>#REF!</v>
      </c>
      <c r="D8" s="133" t="s">
        <v>5</v>
      </c>
      <c r="E8">
        <v>1</v>
      </c>
      <c r="F8" s="132" t="e">
        <f>D8&amp;"-"&amp;RIGHT(F$5,2)</f>
        <v>#REF!</v>
      </c>
    </row>
    <row r="9" spans="1:8">
      <c r="A9">
        <v>2</v>
      </c>
      <c r="B9" s="132" t="e">
        <f t="shared" ref="B9:B19" si="0">D9&amp;"-"&amp;RIGHT(B$5,2)</f>
        <v>#REF!</v>
      </c>
      <c r="D9" s="133" t="s">
        <v>6</v>
      </c>
      <c r="E9">
        <v>2</v>
      </c>
      <c r="F9" s="132" t="e">
        <f t="shared" ref="F9:F19" si="1">D9&amp;"-"&amp;RIGHT(F$5,2)</f>
        <v>#REF!</v>
      </c>
    </row>
    <row r="10" spans="1:8">
      <c r="A10">
        <v>3</v>
      </c>
      <c r="B10" s="132" t="e">
        <f t="shared" si="0"/>
        <v>#REF!</v>
      </c>
      <c r="D10" s="133" t="s">
        <v>7</v>
      </c>
      <c r="E10">
        <v>3</v>
      </c>
      <c r="F10" s="132" t="e">
        <f t="shared" si="1"/>
        <v>#REF!</v>
      </c>
    </row>
    <row r="11" spans="1:8">
      <c r="A11">
        <v>4</v>
      </c>
      <c r="B11" s="132" t="e">
        <f t="shared" si="0"/>
        <v>#REF!</v>
      </c>
      <c r="D11" s="133" t="s">
        <v>8</v>
      </c>
      <c r="E11">
        <v>4</v>
      </c>
      <c r="F11" s="132" t="e">
        <f t="shared" si="1"/>
        <v>#REF!</v>
      </c>
    </row>
    <row r="12" spans="1:8">
      <c r="A12">
        <v>5</v>
      </c>
      <c r="B12" s="132" t="e">
        <f t="shared" si="0"/>
        <v>#REF!</v>
      </c>
      <c r="D12" s="133" t="s">
        <v>9</v>
      </c>
      <c r="E12">
        <v>5</v>
      </c>
      <c r="F12" s="132" t="e">
        <f t="shared" si="1"/>
        <v>#REF!</v>
      </c>
    </row>
    <row r="13" spans="1:8">
      <c r="A13">
        <v>6</v>
      </c>
      <c r="B13" s="132" t="e">
        <f t="shared" si="0"/>
        <v>#REF!</v>
      </c>
      <c r="D13" s="133" t="s">
        <v>10</v>
      </c>
      <c r="E13">
        <v>6</v>
      </c>
      <c r="F13" s="132" t="e">
        <f t="shared" si="1"/>
        <v>#REF!</v>
      </c>
    </row>
    <row r="14" spans="1:8">
      <c r="A14">
        <v>7</v>
      </c>
      <c r="B14" s="132" t="e">
        <f t="shared" si="0"/>
        <v>#REF!</v>
      </c>
      <c r="D14" s="133" t="s">
        <v>11</v>
      </c>
      <c r="E14">
        <v>7</v>
      </c>
      <c r="F14" s="132" t="e">
        <f t="shared" si="1"/>
        <v>#REF!</v>
      </c>
    </row>
    <row r="15" spans="1:8">
      <c r="A15">
        <v>8</v>
      </c>
      <c r="B15" s="132" t="e">
        <f t="shared" si="0"/>
        <v>#REF!</v>
      </c>
      <c r="D15" s="133" t="s">
        <v>12</v>
      </c>
      <c r="E15">
        <v>8</v>
      </c>
      <c r="F15" s="132" t="e">
        <f t="shared" si="1"/>
        <v>#REF!</v>
      </c>
    </row>
    <row r="16" spans="1:8">
      <c r="A16">
        <v>9</v>
      </c>
      <c r="B16" s="132" t="e">
        <f t="shared" si="0"/>
        <v>#REF!</v>
      </c>
      <c r="D16" s="133" t="s">
        <v>13</v>
      </c>
      <c r="E16">
        <v>9</v>
      </c>
      <c r="F16" s="132" t="e">
        <f t="shared" si="1"/>
        <v>#REF!</v>
      </c>
    </row>
    <row r="17" spans="1:6">
      <c r="A17">
        <v>10</v>
      </c>
      <c r="B17" s="132" t="e">
        <f t="shared" si="0"/>
        <v>#REF!</v>
      </c>
      <c r="D17" s="133" t="s">
        <v>14</v>
      </c>
      <c r="E17">
        <v>10</v>
      </c>
      <c r="F17" s="132" t="e">
        <f t="shared" si="1"/>
        <v>#REF!</v>
      </c>
    </row>
    <row r="18" spans="1:6">
      <c r="A18">
        <v>11</v>
      </c>
      <c r="B18" s="132" t="e">
        <f t="shared" si="0"/>
        <v>#REF!</v>
      </c>
      <c r="D18" s="133" t="s">
        <v>15</v>
      </c>
      <c r="E18">
        <v>11</v>
      </c>
      <c r="F18" s="132" t="e">
        <f t="shared" si="1"/>
        <v>#REF!</v>
      </c>
    </row>
    <row r="19" spans="1:6">
      <c r="A19">
        <v>12</v>
      </c>
      <c r="B19" s="132" t="e">
        <f t="shared" si="0"/>
        <v>#REF!</v>
      </c>
      <c r="D19" s="133" t="s">
        <v>16</v>
      </c>
      <c r="E19">
        <v>12</v>
      </c>
      <c r="F19" s="132" t="e">
        <f t="shared" si="1"/>
        <v>#REF!</v>
      </c>
    </row>
  </sheetData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J41"/>
  <sheetViews>
    <sheetView topLeftCell="B18" zoomScale="70" zoomScaleNormal="70" workbookViewId="0">
      <selection activeCell="F24" sqref="F24"/>
    </sheetView>
  </sheetViews>
  <sheetFormatPr defaultColWidth="9.109375" defaultRowHeight="21"/>
  <cols>
    <col min="1" max="1" width="6.33203125" style="94" customWidth="1"/>
    <col min="2" max="2" width="40.88671875" style="94" customWidth="1"/>
    <col min="3" max="3" width="35.109375" style="94" customWidth="1"/>
    <col min="4" max="4" width="39" style="94" customWidth="1"/>
    <col min="5" max="5" width="34.109375" style="94" customWidth="1"/>
    <col min="6" max="6" width="37.6640625" style="94" customWidth="1"/>
    <col min="7" max="7" width="32" style="94" customWidth="1"/>
    <col min="8" max="8" width="34" style="94" customWidth="1"/>
    <col min="9" max="9" width="42.109375" style="94" customWidth="1"/>
    <col min="10" max="10" width="34" style="94" customWidth="1"/>
    <col min="11" max="16384" width="9.109375" style="94"/>
  </cols>
  <sheetData>
    <row r="1" spans="1:10" ht="30" customHeight="1">
      <c r="A1" s="139" t="s">
        <v>17</v>
      </c>
      <c r="B1" s="139"/>
      <c r="C1" s="139"/>
      <c r="D1" s="139"/>
      <c r="E1" s="139"/>
      <c r="F1" s="139"/>
      <c r="G1" s="139"/>
      <c r="H1" s="139"/>
    </row>
    <row r="2" spans="1:10" ht="30" customHeight="1">
      <c r="A2" s="139" t="s">
        <v>18</v>
      </c>
      <c r="B2" s="139"/>
      <c r="C2" s="139"/>
      <c r="D2" s="139"/>
      <c r="E2" s="139"/>
      <c r="F2" s="139"/>
      <c r="G2" s="139"/>
      <c r="H2" s="139"/>
    </row>
    <row r="3" spans="1:10" ht="40.5" customHeight="1">
      <c r="A3" s="140" t="s">
        <v>19</v>
      </c>
      <c r="B3" s="140"/>
      <c r="C3" s="140"/>
      <c r="D3" s="140"/>
      <c r="E3" s="140"/>
      <c r="F3" s="140"/>
      <c r="G3" s="140"/>
      <c r="H3" s="140"/>
    </row>
    <row r="4" spans="1:10" ht="99.75" customHeight="1">
      <c r="A4" s="103" t="s">
        <v>20</v>
      </c>
      <c r="B4" s="104" t="s">
        <v>21</v>
      </c>
      <c r="C4" s="104" t="s">
        <v>22</v>
      </c>
      <c r="D4" s="105" t="s">
        <v>23</v>
      </c>
      <c r="E4" s="105" t="s">
        <v>24</v>
      </c>
      <c r="F4" s="106" t="s">
        <v>25</v>
      </c>
      <c r="G4" s="104" t="s">
        <v>26</v>
      </c>
      <c r="H4" s="104" t="s">
        <v>27</v>
      </c>
    </row>
    <row r="5" spans="1:10" ht="30" customHeight="1">
      <c r="A5" s="107"/>
      <c r="B5" s="107"/>
      <c r="C5" s="134" t="s">
        <v>28</v>
      </c>
      <c r="D5" s="134" t="s">
        <v>28</v>
      </c>
      <c r="E5" s="134" t="s">
        <v>28</v>
      </c>
      <c r="F5" s="134" t="s">
        <v>28</v>
      </c>
      <c r="G5" s="134" t="s">
        <v>28</v>
      </c>
      <c r="H5" s="134" t="s">
        <v>28</v>
      </c>
    </row>
    <row r="6" spans="1:10" ht="30" customHeight="1">
      <c r="A6" s="108">
        <v>1</v>
      </c>
      <c r="B6" s="108" t="s">
        <v>29</v>
      </c>
      <c r="C6" s="109">
        <v>173102015508.94901</v>
      </c>
      <c r="D6" s="110">
        <v>93292129563.213104</v>
      </c>
      <c r="E6" s="109">
        <v>114444807168.94701</v>
      </c>
      <c r="F6" s="111">
        <v>2115446728.3034999</v>
      </c>
      <c r="G6" s="112">
        <v>48291140836.980003</v>
      </c>
      <c r="H6" s="109">
        <f>C6+D6+E6+F6+G6</f>
        <v>431245539806.39264</v>
      </c>
      <c r="I6" s="125"/>
      <c r="J6" s="129"/>
    </row>
    <row r="7" spans="1:10" ht="30" customHeight="1">
      <c r="A7" s="108">
        <v>2</v>
      </c>
      <c r="B7" s="108" t="s">
        <v>30</v>
      </c>
      <c r="C7" s="109">
        <v>87799655550.476807</v>
      </c>
      <c r="D7" s="109">
        <v>47319014842.996498</v>
      </c>
      <c r="E7" s="109">
        <v>58047935602.776299</v>
      </c>
      <c r="F7" s="111">
        <v>7051489094.3450003</v>
      </c>
      <c r="G7" s="112">
        <v>160970469456.60001</v>
      </c>
      <c r="H7" s="109">
        <f t="shared" ref="H7:H19" si="0">C7+D7+E7+F7+G7</f>
        <v>361188564547.19458</v>
      </c>
      <c r="I7" s="125"/>
      <c r="J7" s="129"/>
    </row>
    <row r="8" spans="1:10" ht="30" customHeight="1">
      <c r="A8" s="108">
        <v>3</v>
      </c>
      <c r="B8" s="108" t="s">
        <v>31</v>
      </c>
      <c r="C8" s="109">
        <v>67689854204.334602</v>
      </c>
      <c r="D8" s="109">
        <v>36480977012.190399</v>
      </c>
      <c r="E8" s="109">
        <v>44752525202.739197</v>
      </c>
      <c r="F8" s="111">
        <v>4936042366.0415001</v>
      </c>
      <c r="G8" s="112">
        <v>112679328619.62</v>
      </c>
      <c r="H8" s="109">
        <f t="shared" si="0"/>
        <v>266538727404.92569</v>
      </c>
      <c r="I8" s="125"/>
      <c r="J8" s="127"/>
    </row>
    <row r="9" spans="1:10" ht="30" customHeight="1">
      <c r="A9" s="108">
        <v>4</v>
      </c>
      <c r="B9" s="108" t="s">
        <v>32</v>
      </c>
      <c r="C9" s="113">
        <f>14445620096.2996+14657443430.33-2279304730.75</f>
        <v>26823758795.879601</v>
      </c>
      <c r="D9" s="114">
        <v>0</v>
      </c>
      <c r="E9" s="114">
        <f>12027007621.6979+2279304730.75</f>
        <v>14306312352.447901</v>
      </c>
      <c r="F9" s="112">
        <v>0</v>
      </c>
      <c r="G9" s="109">
        <v>0</v>
      </c>
      <c r="H9" s="109">
        <f t="shared" si="0"/>
        <v>41130071148.327499</v>
      </c>
      <c r="I9" s="125"/>
      <c r="J9" s="127"/>
    </row>
    <row r="10" spans="1:10" ht="30" customHeight="1">
      <c r="A10" s="108">
        <v>5</v>
      </c>
      <c r="B10" s="108" t="s">
        <v>33</v>
      </c>
      <c r="C10" s="109">
        <v>15864796914.950001</v>
      </c>
      <c r="D10" s="114">
        <v>0</v>
      </c>
      <c r="E10" s="114">
        <v>0</v>
      </c>
      <c r="F10" s="112">
        <v>0</v>
      </c>
      <c r="G10" s="109">
        <v>1649260199.4300001</v>
      </c>
      <c r="H10" s="109">
        <f t="shared" si="0"/>
        <v>17514057114.380001</v>
      </c>
      <c r="I10" s="125"/>
    </row>
    <row r="11" spans="1:10" ht="30" customHeight="1">
      <c r="A11" s="108">
        <v>6</v>
      </c>
      <c r="B11" s="115" t="s">
        <v>34</v>
      </c>
      <c r="C11" s="109">
        <v>22561431690.669998</v>
      </c>
      <c r="D11" s="114">
        <v>0</v>
      </c>
      <c r="E11" s="114"/>
      <c r="F11" s="112">
        <v>587624091.20000005</v>
      </c>
      <c r="G11" s="109">
        <v>12179817932.58</v>
      </c>
      <c r="H11" s="109">
        <f t="shared" si="0"/>
        <v>35328873714.449997</v>
      </c>
      <c r="I11" s="125"/>
      <c r="J11" s="129"/>
    </row>
    <row r="12" spans="1:10" ht="30" customHeight="1">
      <c r="A12" s="108">
        <v>7</v>
      </c>
      <c r="B12" s="115" t="s">
        <v>35</v>
      </c>
      <c r="C12" s="109">
        <v>5912296449.3800001</v>
      </c>
      <c r="D12" s="114">
        <v>0</v>
      </c>
      <c r="E12" s="114">
        <v>0</v>
      </c>
      <c r="F12" s="112">
        <v>0</v>
      </c>
      <c r="G12" s="109">
        <v>0</v>
      </c>
      <c r="H12" s="109">
        <f t="shared" si="0"/>
        <v>5912296449.3800001</v>
      </c>
      <c r="I12" s="125"/>
      <c r="J12" s="125"/>
    </row>
    <row r="13" spans="1:10" ht="30" customHeight="1">
      <c r="A13" s="108">
        <v>8</v>
      </c>
      <c r="B13" s="115" t="s">
        <v>36</v>
      </c>
      <c r="C13" s="109">
        <v>7401218999.4700003</v>
      </c>
      <c r="D13" s="114">
        <v>0</v>
      </c>
      <c r="E13" s="109">
        <v>0</v>
      </c>
      <c r="F13" s="112">
        <v>0</v>
      </c>
      <c r="G13" s="109"/>
      <c r="H13" s="109">
        <f t="shared" si="0"/>
        <v>7401218999.4700003</v>
      </c>
      <c r="I13" s="125"/>
      <c r="J13" s="127">
        <f>J12-J11</f>
        <v>0</v>
      </c>
    </row>
    <row r="14" spans="1:10" ht="40.200000000000003" customHeight="1">
      <c r="A14" s="108">
        <v>9</v>
      </c>
      <c r="B14" s="115" t="s">
        <v>37</v>
      </c>
      <c r="C14" s="109">
        <v>186623287.38999999</v>
      </c>
      <c r="D14" s="114">
        <v>0</v>
      </c>
      <c r="E14" s="114">
        <v>0</v>
      </c>
      <c r="F14" s="112">
        <v>0</v>
      </c>
      <c r="G14" s="109">
        <v>0</v>
      </c>
      <c r="H14" s="109">
        <f t="shared" si="0"/>
        <v>186623287.38999999</v>
      </c>
      <c r="I14" s="125"/>
    </row>
    <row r="15" spans="1:10" ht="64.2" customHeight="1">
      <c r="A15" s="108">
        <v>10</v>
      </c>
      <c r="B15" s="115" t="s">
        <v>38</v>
      </c>
      <c r="C15" s="109">
        <v>3112025107.6900001</v>
      </c>
      <c r="D15" s="114">
        <v>0</v>
      </c>
      <c r="E15" s="114">
        <v>0</v>
      </c>
      <c r="F15" s="112">
        <v>0</v>
      </c>
      <c r="G15" s="109">
        <v>0</v>
      </c>
      <c r="H15" s="109">
        <f t="shared" si="0"/>
        <v>3112025107.6900001</v>
      </c>
      <c r="I15" s="125"/>
    </row>
    <row r="16" spans="1:10" ht="42">
      <c r="A16" s="108">
        <v>11</v>
      </c>
      <c r="B16" s="115" t="s">
        <v>39</v>
      </c>
      <c r="C16" s="114">
        <v>65225994323.629997</v>
      </c>
      <c r="D16" s="114">
        <v>0</v>
      </c>
      <c r="E16" s="114">
        <v>0</v>
      </c>
      <c r="F16" s="112">
        <v>0</v>
      </c>
      <c r="G16" s="109">
        <v>0</v>
      </c>
      <c r="H16" s="109">
        <f t="shared" si="0"/>
        <v>65225994323.629997</v>
      </c>
      <c r="I16" s="125"/>
    </row>
    <row r="17" spans="1:10" ht="42">
      <c r="A17" s="108">
        <v>12</v>
      </c>
      <c r="B17" s="115" t="s">
        <v>40</v>
      </c>
      <c r="C17" s="114">
        <v>18163078852.380001</v>
      </c>
      <c r="D17" s="114">
        <v>0</v>
      </c>
      <c r="E17" s="114">
        <v>0</v>
      </c>
      <c r="F17" s="112">
        <v>0</v>
      </c>
      <c r="G17" s="109">
        <v>0</v>
      </c>
      <c r="H17" s="109">
        <f t="shared" si="0"/>
        <v>18163078852.380001</v>
      </c>
      <c r="I17" s="125"/>
    </row>
    <row r="18" spans="1:10" ht="42.75" customHeight="1">
      <c r="A18" s="108">
        <v>13</v>
      </c>
      <c r="B18" s="115" t="s">
        <v>41</v>
      </c>
      <c r="C18" s="114">
        <v>0</v>
      </c>
      <c r="D18" s="114">
        <v>0</v>
      </c>
      <c r="E18" s="114">
        <v>0</v>
      </c>
      <c r="F18" s="112">
        <v>0</v>
      </c>
      <c r="G18" s="112">
        <v>9956936255.0499992</v>
      </c>
      <c r="H18" s="109">
        <f t="shared" si="0"/>
        <v>9956936255.0499992</v>
      </c>
      <c r="I18" s="125"/>
    </row>
    <row r="19" spans="1:10" ht="42.75" customHeight="1">
      <c r="A19" s="108">
        <v>14</v>
      </c>
      <c r="B19" s="115" t="s">
        <v>42</v>
      </c>
      <c r="C19" s="114">
        <v>221000000000</v>
      </c>
      <c r="D19" s="114">
        <v>0</v>
      </c>
      <c r="E19" s="116">
        <v>0</v>
      </c>
      <c r="F19" s="112">
        <v>0</v>
      </c>
      <c r="G19" s="109">
        <v>0</v>
      </c>
      <c r="H19" s="109">
        <f t="shared" si="0"/>
        <v>221000000000</v>
      </c>
      <c r="I19" s="125"/>
    </row>
    <row r="20" spans="1:10" ht="30" customHeight="1">
      <c r="A20" s="108"/>
      <c r="B20" s="117" t="s">
        <v>43</v>
      </c>
      <c r="C20" s="114">
        <f t="shared" ref="C20:H20" si="1">SUM(C6:C19)</f>
        <v>714842749685.19995</v>
      </c>
      <c r="D20" s="114">
        <f t="shared" si="1"/>
        <v>177092121418.39999</v>
      </c>
      <c r="E20" s="114">
        <f t="shared" si="1"/>
        <v>231551580326.9104</v>
      </c>
      <c r="F20" s="114">
        <f t="shared" si="1"/>
        <v>14690602279.890001</v>
      </c>
      <c r="G20" s="114">
        <f t="shared" si="1"/>
        <v>345726953300.26001</v>
      </c>
      <c r="H20" s="114">
        <f t="shared" si="1"/>
        <v>1483904007010.6597</v>
      </c>
      <c r="I20" s="125"/>
    </row>
    <row r="21" spans="1:10" ht="50.25" customHeight="1">
      <c r="B21" s="118"/>
      <c r="C21" s="119"/>
      <c r="D21" s="119"/>
      <c r="E21" s="119"/>
    </row>
    <row r="22" spans="1:10" ht="55.5" customHeight="1">
      <c r="A22" s="141" t="s">
        <v>44</v>
      </c>
      <c r="B22" s="142"/>
      <c r="C22" s="142"/>
      <c r="D22" s="142"/>
      <c r="E22" s="142"/>
      <c r="F22" s="142"/>
      <c r="G22" s="142"/>
      <c r="H22" s="142"/>
      <c r="I22" s="142"/>
      <c r="J22" s="142"/>
    </row>
    <row r="23" spans="1:10" ht="30" customHeight="1">
      <c r="A23" s="107">
        <v>0</v>
      </c>
      <c r="B23" s="107">
        <v>1</v>
      </c>
      <c r="C23" s="107">
        <v>2</v>
      </c>
      <c r="D23" s="107">
        <v>3</v>
      </c>
      <c r="E23" s="107" t="s">
        <v>45</v>
      </c>
      <c r="F23" s="107">
        <v>5</v>
      </c>
      <c r="G23" s="107">
        <v>6</v>
      </c>
      <c r="H23" s="107">
        <v>7</v>
      </c>
      <c r="I23" s="107">
        <v>8</v>
      </c>
      <c r="J23" s="107" t="s">
        <v>46</v>
      </c>
    </row>
    <row r="24" spans="1:10" ht="91.95" customHeight="1">
      <c r="A24" s="117" t="s">
        <v>20</v>
      </c>
      <c r="B24" s="117" t="s">
        <v>21</v>
      </c>
      <c r="C24" s="120" t="s">
        <v>47</v>
      </c>
      <c r="D24" s="117" t="s">
        <v>48</v>
      </c>
      <c r="E24" s="117" t="s">
        <v>49</v>
      </c>
      <c r="F24" s="105" t="s">
        <v>23</v>
      </c>
      <c r="G24" s="105" t="s">
        <v>24</v>
      </c>
      <c r="H24" s="106" t="s">
        <v>25</v>
      </c>
      <c r="I24" s="102" t="s">
        <v>50</v>
      </c>
      <c r="J24" s="102" t="s">
        <v>27</v>
      </c>
    </row>
    <row r="25" spans="1:10" ht="22.8">
      <c r="A25" s="108"/>
      <c r="B25" s="108"/>
      <c r="C25" s="134" t="s">
        <v>28</v>
      </c>
      <c r="D25" s="134" t="s">
        <v>28</v>
      </c>
      <c r="E25" s="134" t="s">
        <v>28</v>
      </c>
      <c r="F25" s="134" t="s">
        <v>28</v>
      </c>
      <c r="G25" s="134" t="s">
        <v>28</v>
      </c>
      <c r="H25" s="134" t="s">
        <v>28</v>
      </c>
      <c r="I25" s="134" t="s">
        <v>28</v>
      </c>
      <c r="J25" s="134" t="s">
        <v>28</v>
      </c>
    </row>
    <row r="26" spans="1:10">
      <c r="A26" s="108">
        <v>1</v>
      </c>
      <c r="B26" s="108" t="s">
        <v>51</v>
      </c>
      <c r="C26" s="121">
        <v>159366889752.92401</v>
      </c>
      <c r="D26" s="121">
        <v>-87337192120.524597</v>
      </c>
      <c r="E26" s="121">
        <f>C26+D26</f>
        <v>72029697632.399414</v>
      </c>
      <c r="F26" s="121">
        <v>85889678887.923996</v>
      </c>
      <c r="G26" s="121">
        <v>105363954967.614</v>
      </c>
      <c r="H26" s="122">
        <v>1974416946.4200001</v>
      </c>
      <c r="I26" s="122">
        <v>45071731447.849998</v>
      </c>
      <c r="J26" s="122">
        <f>E26+F26+G26+H26+I26</f>
        <v>310329479882.20746</v>
      </c>
    </row>
    <row r="27" spans="1:10">
      <c r="A27" s="108">
        <v>2</v>
      </c>
      <c r="B27" s="108" t="s">
        <v>52</v>
      </c>
      <c r="C27" s="121">
        <v>3285915252.6375999</v>
      </c>
      <c r="D27" s="121">
        <v>0</v>
      </c>
      <c r="E27" s="121">
        <f t="shared" ref="E27:E30" si="2">C27+D27</f>
        <v>3285915252.6375999</v>
      </c>
      <c r="F27" s="121">
        <v>1770921214.184</v>
      </c>
      <c r="G27" s="121">
        <v>2172452679.7445998</v>
      </c>
      <c r="H27" s="122">
        <v>0</v>
      </c>
      <c r="I27" s="122">
        <v>0</v>
      </c>
      <c r="J27" s="122">
        <f t="shared" ref="J27:J30" si="3">E27+F27+G27+H27+I27</f>
        <v>7229289146.5662003</v>
      </c>
    </row>
    <row r="28" spans="1:10">
      <c r="A28" s="108">
        <v>3</v>
      </c>
      <c r="B28" s="108" t="s">
        <v>53</v>
      </c>
      <c r="C28" s="121">
        <v>1642957626.3188</v>
      </c>
      <c r="D28" s="121">
        <v>0</v>
      </c>
      <c r="E28" s="121">
        <f t="shared" si="2"/>
        <v>1642957626.3188</v>
      </c>
      <c r="F28" s="121">
        <v>885460607.09200001</v>
      </c>
      <c r="G28" s="121">
        <v>1086226339.8722999</v>
      </c>
      <c r="H28" s="122">
        <v>0</v>
      </c>
      <c r="I28" s="122">
        <v>0</v>
      </c>
      <c r="J28" s="122">
        <f t="shared" si="3"/>
        <v>3614644573.2831001</v>
      </c>
    </row>
    <row r="29" spans="1:10" ht="42">
      <c r="A29" s="108">
        <v>4</v>
      </c>
      <c r="B29" s="115" t="s">
        <v>54</v>
      </c>
      <c r="C29" s="121">
        <v>5520337624.4312</v>
      </c>
      <c r="D29" s="121">
        <v>0</v>
      </c>
      <c r="E29" s="121">
        <f t="shared" si="2"/>
        <v>5520337624.4312</v>
      </c>
      <c r="F29" s="121">
        <v>2975147639.8291001</v>
      </c>
      <c r="G29" s="121">
        <v>3649720501.9710002</v>
      </c>
      <c r="H29" s="122">
        <v>0</v>
      </c>
      <c r="I29" s="122">
        <v>0</v>
      </c>
      <c r="J29" s="122">
        <f t="shared" si="3"/>
        <v>12145205766.2313</v>
      </c>
    </row>
    <row r="30" spans="1:10">
      <c r="A30" s="108">
        <v>5</v>
      </c>
      <c r="B30" s="108" t="s">
        <v>55</v>
      </c>
      <c r="C30" s="121">
        <v>3285915252.6375999</v>
      </c>
      <c r="D30" s="121">
        <v>-97124889</v>
      </c>
      <c r="E30" s="121">
        <f t="shared" si="2"/>
        <v>3188790363.6375999</v>
      </c>
      <c r="F30" s="121">
        <v>1770921214.184</v>
      </c>
      <c r="G30" s="121">
        <v>2172452679.7445998</v>
      </c>
      <c r="H30" s="122">
        <v>141029781.88999999</v>
      </c>
      <c r="I30" s="122">
        <v>3219409389.1300001</v>
      </c>
      <c r="J30" s="122">
        <f t="shared" si="3"/>
        <v>10492603428.586201</v>
      </c>
    </row>
    <row r="31" spans="1:10" ht="36.75" customHeight="1">
      <c r="A31" s="108"/>
      <c r="B31" s="123" t="s">
        <v>27</v>
      </c>
      <c r="C31" s="124">
        <f>SUM(C26:C30)</f>
        <v>173102015508.94922</v>
      </c>
      <c r="D31" s="124">
        <f>SUM(D26:D30)</f>
        <v>-87434317009.524597</v>
      </c>
      <c r="E31" s="124">
        <f t="shared" ref="E31:J31" si="4">SUM(E26:E30)</f>
        <v>85667698499.424622</v>
      </c>
      <c r="F31" s="124">
        <f t="shared" si="4"/>
        <v>93292129563.213104</v>
      </c>
      <c r="G31" s="124">
        <f t="shared" si="4"/>
        <v>114444807168.94649</v>
      </c>
      <c r="H31" s="124">
        <f t="shared" si="4"/>
        <v>2115446728.3099999</v>
      </c>
      <c r="I31" s="124">
        <f t="shared" si="4"/>
        <v>48291140836.979996</v>
      </c>
      <c r="J31" s="124">
        <f t="shared" si="4"/>
        <v>343811222796.87427</v>
      </c>
    </row>
    <row r="32" spans="1:10">
      <c r="D32" s="125"/>
    </row>
    <row r="33" spans="1:10" ht="12.75" hidden="1" customHeight="1">
      <c r="A33" s="143" t="s">
        <v>56</v>
      </c>
      <c r="B33" s="143"/>
      <c r="C33" s="143"/>
      <c r="D33" s="125"/>
    </row>
    <row r="34" spans="1:10" ht="61.05" customHeight="1">
      <c r="A34" s="136" t="s">
        <v>57</v>
      </c>
      <c r="B34" s="136"/>
      <c r="C34" s="136"/>
      <c r="D34" s="136"/>
      <c r="E34" s="136"/>
      <c r="F34" s="136"/>
      <c r="G34" s="136"/>
      <c r="H34" s="136"/>
      <c r="I34" s="136"/>
      <c r="J34" s="136"/>
    </row>
    <row r="35" spans="1:10" ht="42.75" customHeight="1">
      <c r="B35" s="126"/>
      <c r="C35" s="126"/>
      <c r="D35" s="126"/>
      <c r="G35" s="127"/>
      <c r="I35" s="127"/>
      <c r="J35" s="125"/>
    </row>
    <row r="36" spans="1:10">
      <c r="B36" s="126"/>
      <c r="C36" s="126"/>
      <c r="D36" s="126"/>
      <c r="G36" s="127"/>
    </row>
    <row r="37" spans="1:10">
      <c r="B37" s="128"/>
      <c r="C37" s="126"/>
      <c r="D37" s="126"/>
    </row>
    <row r="38" spans="1:10" ht="22.8">
      <c r="A38" s="137" t="s">
        <v>58</v>
      </c>
      <c r="B38" s="137"/>
      <c r="C38" s="137"/>
      <c r="D38" s="137"/>
      <c r="E38" s="137"/>
      <c r="F38" s="137"/>
      <c r="G38" s="137"/>
      <c r="H38" s="137"/>
      <c r="I38" s="137"/>
      <c r="J38" s="137"/>
    </row>
    <row r="39" spans="1:10" ht="35.25" customHeight="1">
      <c r="A39" s="137" t="s">
        <v>59</v>
      </c>
      <c r="B39" s="137"/>
      <c r="C39" s="137"/>
      <c r="D39" s="137"/>
      <c r="E39" s="137"/>
      <c r="F39" s="137"/>
      <c r="G39" s="137"/>
      <c r="H39" s="137"/>
      <c r="I39" s="137"/>
      <c r="J39" s="137"/>
    </row>
    <row r="40" spans="1:10" ht="30.75" customHeight="1">
      <c r="A40" s="138" t="s">
        <v>60</v>
      </c>
      <c r="B40" s="138"/>
      <c r="C40" s="138"/>
      <c r="D40" s="138"/>
      <c r="E40" s="138"/>
      <c r="F40" s="138"/>
      <c r="G40" s="138"/>
      <c r="H40" s="138"/>
      <c r="I40" s="138"/>
      <c r="J40" s="138"/>
    </row>
    <row r="41" spans="1:10" ht="22.8">
      <c r="A41" s="137" t="s">
        <v>61</v>
      </c>
      <c r="B41" s="137"/>
      <c r="C41" s="137"/>
      <c r="D41" s="137"/>
      <c r="E41" s="137"/>
      <c r="F41" s="137"/>
      <c r="G41" s="137"/>
      <c r="H41" s="137"/>
      <c r="I41" s="137"/>
      <c r="J41" s="137"/>
    </row>
  </sheetData>
  <mergeCells count="10">
    <mergeCell ref="A1:H1"/>
    <mergeCell ref="A2:H2"/>
    <mergeCell ref="A3:H3"/>
    <mergeCell ref="A22:J22"/>
    <mergeCell ref="A33:C33"/>
    <mergeCell ref="A34:J34"/>
    <mergeCell ref="A38:J38"/>
    <mergeCell ref="A39:J39"/>
    <mergeCell ref="A40:J40"/>
    <mergeCell ref="A41:J41"/>
  </mergeCells>
  <pageMargins left="0.74803149606299202" right="0.74803149606299202" top="0.39370078740157499" bottom="0.41" header="0.511811023622047" footer="0.511811023622047"/>
  <pageSetup scale="42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I58"/>
  <sheetViews>
    <sheetView tabSelected="1" topLeftCell="A7" workbookViewId="0">
      <pane xSplit="3" ySplit="6" topLeftCell="D13" activePane="bottomRight" state="frozen"/>
      <selection pane="topRight"/>
      <selection pane="bottomLeft"/>
      <selection pane="bottomRight" activeCell="A7" sqref="A7:V7"/>
    </sheetView>
  </sheetViews>
  <sheetFormatPr defaultColWidth="8.88671875" defaultRowHeight="13.2"/>
  <cols>
    <col min="1" max="1" width="4.109375" style="1" customWidth="1"/>
    <col min="2" max="2" width="22.44140625" style="1" customWidth="1"/>
    <col min="3" max="3" width="7.44140625" style="1" customWidth="1"/>
    <col min="4" max="4" width="25.5546875" style="1" customWidth="1"/>
    <col min="5" max="5" width="23.6640625" style="1" customWidth="1"/>
    <col min="6" max="6" width="28.33203125" style="1" customWidth="1"/>
    <col min="7" max="7" width="21.33203125" style="1" customWidth="1"/>
    <col min="8" max="8" width="24.44140625" style="1" customWidth="1"/>
    <col min="9" max="9" width="22.6640625" style="1" customWidth="1"/>
    <col min="10" max="13" width="25.5546875" style="1" customWidth="1"/>
    <col min="14" max="19" width="22" style="1" customWidth="1"/>
    <col min="20" max="20" width="28" style="1" customWidth="1"/>
    <col min="21" max="21" width="29.44140625" style="1" customWidth="1"/>
    <col min="22" max="22" width="6.44140625" style="1" customWidth="1"/>
    <col min="23" max="23" width="8.88671875" style="1"/>
    <col min="24" max="24" width="16.33203125" style="1" customWidth="1"/>
    <col min="25" max="25" width="16.88671875" style="1" customWidth="1"/>
    <col min="26" max="26" width="21" style="1" customWidth="1"/>
    <col min="27" max="27" width="8.88671875" style="1"/>
    <col min="28" max="28" width="17.44140625" style="1" customWidth="1"/>
    <col min="29" max="29" width="12.33203125" style="1" customWidth="1"/>
    <col min="30" max="30" width="17.88671875" style="1" customWidth="1"/>
    <col min="31" max="32" width="8.88671875" style="1"/>
    <col min="33" max="33" width="17.88671875" style="1" customWidth="1"/>
    <col min="34" max="34" width="16.33203125" style="1" customWidth="1"/>
    <col min="35" max="35" width="17.88671875" style="1" customWidth="1"/>
    <col min="36" max="16384" width="8.88671875" style="1"/>
  </cols>
  <sheetData>
    <row r="1" spans="1:35" ht="22.8">
      <c r="A1" s="151" t="s">
        <v>62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1"/>
      <c r="R1" s="151"/>
      <c r="S1" s="151"/>
      <c r="T1" s="151"/>
      <c r="U1" s="151"/>
      <c r="V1" s="151"/>
    </row>
    <row r="2" spans="1:35" ht="24.6">
      <c r="A2" s="152" t="s">
        <v>63</v>
      </c>
      <c r="B2" s="152"/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152"/>
      <c r="Q2" s="152"/>
      <c r="R2" s="152"/>
      <c r="S2" s="152"/>
      <c r="T2" s="152"/>
      <c r="U2" s="152"/>
      <c r="V2" s="152"/>
    </row>
    <row r="3" spans="1:35" ht="18" customHeight="1">
      <c r="A3" s="153" t="s">
        <v>64</v>
      </c>
      <c r="B3" s="153"/>
      <c r="C3" s="153"/>
      <c r="D3" s="153"/>
      <c r="E3" s="153"/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</row>
    <row r="4" spans="1:35" ht="17.399999999999999">
      <c r="A4" s="154" t="s">
        <v>65</v>
      </c>
      <c r="B4" s="154"/>
      <c r="C4" s="154"/>
      <c r="D4" s="154"/>
      <c r="E4" s="154"/>
      <c r="F4" s="154"/>
      <c r="G4" s="154"/>
      <c r="H4" s="154"/>
      <c r="I4" s="154"/>
      <c r="J4" s="154"/>
      <c r="K4" s="154"/>
      <c r="L4" s="154"/>
      <c r="M4" s="154"/>
      <c r="N4" s="154"/>
      <c r="O4" s="154"/>
      <c r="P4" s="154"/>
      <c r="Q4" s="154"/>
      <c r="R4" s="154"/>
      <c r="S4" s="154"/>
      <c r="T4" s="154"/>
      <c r="U4" s="154"/>
    </row>
    <row r="5" spans="1:35" ht="20.399999999999999">
      <c r="D5" s="138"/>
      <c r="E5" s="138"/>
      <c r="F5" s="138"/>
      <c r="G5" s="138"/>
      <c r="H5" s="138"/>
      <c r="I5" s="138"/>
      <c r="J5" s="138"/>
      <c r="K5" s="138"/>
      <c r="L5" s="138"/>
      <c r="M5" s="138"/>
      <c r="N5" s="138"/>
      <c r="O5" s="138"/>
      <c r="P5" s="138"/>
      <c r="Q5" s="138"/>
      <c r="R5" s="138"/>
      <c r="S5" s="138"/>
      <c r="T5" s="138"/>
      <c r="U5" s="138"/>
    </row>
    <row r="6" spans="1:35" ht="15.6">
      <c r="A6" s="6">
        <v>1</v>
      </c>
      <c r="B6" s="6">
        <v>2</v>
      </c>
      <c r="C6" s="6">
        <v>3</v>
      </c>
      <c r="D6" s="6">
        <v>4</v>
      </c>
      <c r="E6" s="6">
        <v>5</v>
      </c>
      <c r="F6" s="6" t="s">
        <v>66</v>
      </c>
      <c r="G6" s="6">
        <v>7</v>
      </c>
      <c r="H6" s="6">
        <v>8</v>
      </c>
      <c r="I6" s="6">
        <v>9</v>
      </c>
      <c r="J6" s="6" t="s">
        <v>67</v>
      </c>
      <c r="K6" s="6">
        <v>11</v>
      </c>
      <c r="L6" s="6">
        <v>12</v>
      </c>
      <c r="M6" s="6">
        <v>13</v>
      </c>
      <c r="N6" s="6">
        <v>14</v>
      </c>
      <c r="O6" s="6">
        <v>15</v>
      </c>
      <c r="P6" s="6">
        <v>16</v>
      </c>
      <c r="Q6" s="6">
        <v>17</v>
      </c>
      <c r="R6" s="6">
        <v>18</v>
      </c>
      <c r="S6" s="6">
        <v>19</v>
      </c>
      <c r="T6" s="6" t="s">
        <v>68</v>
      </c>
      <c r="U6" s="6" t="s">
        <v>69</v>
      </c>
      <c r="V6" s="21"/>
    </row>
    <row r="7" spans="1:35" ht="15.6">
      <c r="A7" s="148"/>
      <c r="B7" s="149"/>
      <c r="C7" s="149"/>
      <c r="D7" s="149"/>
      <c r="E7" s="149"/>
      <c r="F7" s="149"/>
      <c r="G7" s="149"/>
      <c r="H7" s="149"/>
      <c r="I7" s="149"/>
      <c r="J7" s="149"/>
      <c r="K7" s="149"/>
      <c r="L7" s="149"/>
      <c r="M7" s="149"/>
      <c r="N7" s="149"/>
      <c r="O7" s="149"/>
      <c r="P7" s="149"/>
      <c r="Q7" s="149"/>
      <c r="R7" s="149"/>
      <c r="S7" s="149"/>
      <c r="T7" s="149"/>
      <c r="U7" s="149"/>
      <c r="V7" s="150"/>
    </row>
    <row r="8" spans="1:35" ht="15.6">
      <c r="A8" s="148"/>
      <c r="B8" s="149"/>
      <c r="C8" s="149"/>
      <c r="D8" s="149"/>
      <c r="E8" s="149"/>
      <c r="F8" s="149"/>
      <c r="G8" s="149"/>
      <c r="H8" s="149"/>
      <c r="I8" s="149"/>
      <c r="J8" s="149"/>
      <c r="K8" s="149"/>
      <c r="L8" s="149"/>
      <c r="M8" s="149"/>
      <c r="N8" s="149"/>
      <c r="O8" s="149"/>
      <c r="P8" s="149"/>
      <c r="Q8" s="149"/>
      <c r="R8" s="149"/>
      <c r="S8" s="149"/>
      <c r="T8" s="149"/>
      <c r="U8" s="149"/>
      <c r="V8" s="150"/>
    </row>
    <row r="9" spans="1:35" ht="15.6">
      <c r="A9" s="148"/>
      <c r="B9" s="149"/>
      <c r="C9" s="149"/>
      <c r="D9" s="149"/>
      <c r="E9" s="149"/>
      <c r="F9" s="149"/>
      <c r="G9" s="149"/>
      <c r="H9" s="149"/>
      <c r="I9" s="149"/>
      <c r="J9" s="149"/>
      <c r="K9" s="149"/>
      <c r="L9" s="149"/>
      <c r="M9" s="149"/>
      <c r="N9" s="149"/>
      <c r="O9" s="149"/>
      <c r="P9" s="149"/>
      <c r="Q9" s="149"/>
      <c r="R9" s="149"/>
      <c r="S9" s="149"/>
      <c r="T9" s="149"/>
      <c r="U9" s="149"/>
      <c r="V9" s="150"/>
    </row>
    <row r="10" spans="1:35" ht="27.6" customHeight="1">
      <c r="A10" s="144" t="s">
        <v>20</v>
      </c>
      <c r="B10" s="144" t="s">
        <v>21</v>
      </c>
      <c r="C10" s="144" t="s">
        <v>70</v>
      </c>
      <c r="D10" s="144" t="s">
        <v>71</v>
      </c>
      <c r="E10" s="144" t="s">
        <v>72</v>
      </c>
      <c r="F10" s="144" t="s">
        <v>73</v>
      </c>
      <c r="G10" s="148" t="s">
        <v>74</v>
      </c>
      <c r="H10" s="149"/>
      <c r="I10" s="150"/>
      <c r="J10" s="144" t="s">
        <v>49</v>
      </c>
      <c r="K10" s="144" t="s">
        <v>75</v>
      </c>
      <c r="L10" s="144" t="s">
        <v>24</v>
      </c>
      <c r="M10" s="144" t="s">
        <v>25</v>
      </c>
      <c r="N10" s="144" t="s">
        <v>76</v>
      </c>
      <c r="O10" s="144" t="s">
        <v>77</v>
      </c>
      <c r="P10" s="144" t="s">
        <v>78</v>
      </c>
      <c r="Q10" s="144" t="s">
        <v>79</v>
      </c>
      <c r="R10" s="144" t="s">
        <v>80</v>
      </c>
      <c r="S10" s="144" t="s">
        <v>81</v>
      </c>
      <c r="T10" s="144" t="s">
        <v>82</v>
      </c>
      <c r="U10" s="144" t="s">
        <v>83</v>
      </c>
      <c r="V10" s="146" t="s">
        <v>20</v>
      </c>
    </row>
    <row r="11" spans="1:35" ht="50.25" customHeight="1">
      <c r="A11" s="145"/>
      <c r="B11" s="145"/>
      <c r="C11" s="145"/>
      <c r="D11" s="145"/>
      <c r="E11" s="145"/>
      <c r="F11" s="145"/>
      <c r="G11" s="80" t="s">
        <v>84</v>
      </c>
      <c r="H11" s="80" t="s">
        <v>85</v>
      </c>
      <c r="I11" s="80" t="s">
        <v>86</v>
      </c>
      <c r="J11" s="145"/>
      <c r="K11" s="145"/>
      <c r="L11" s="145"/>
      <c r="M11" s="145"/>
      <c r="N11" s="145"/>
      <c r="O11" s="145"/>
      <c r="P11" s="145"/>
      <c r="Q11" s="145"/>
      <c r="R11" s="145"/>
      <c r="S11" s="145"/>
      <c r="T11" s="145"/>
      <c r="U11" s="145"/>
      <c r="V11" s="147"/>
    </row>
    <row r="12" spans="1:35" ht="21" customHeight="1">
      <c r="A12" s="21"/>
      <c r="B12" s="21"/>
      <c r="C12" s="21"/>
      <c r="D12" s="135" t="s">
        <v>28</v>
      </c>
      <c r="E12" s="135" t="s">
        <v>28</v>
      </c>
      <c r="F12" s="135" t="s">
        <v>28</v>
      </c>
      <c r="G12" s="135" t="s">
        <v>28</v>
      </c>
      <c r="H12" s="135" t="s">
        <v>28</v>
      </c>
      <c r="I12" s="135" t="s">
        <v>28</v>
      </c>
      <c r="J12" s="135" t="s">
        <v>28</v>
      </c>
      <c r="K12" s="135" t="s">
        <v>28</v>
      </c>
      <c r="L12" s="135" t="s">
        <v>28</v>
      </c>
      <c r="M12" s="135" t="s">
        <v>28</v>
      </c>
      <c r="N12" s="135" t="s">
        <v>28</v>
      </c>
      <c r="O12" s="135" t="s">
        <v>28</v>
      </c>
      <c r="P12" s="135" t="s">
        <v>28</v>
      </c>
      <c r="Q12" s="135" t="s">
        <v>28</v>
      </c>
      <c r="R12" s="135" t="s">
        <v>28</v>
      </c>
      <c r="S12" s="135" t="s">
        <v>28</v>
      </c>
      <c r="T12" s="135" t="s">
        <v>28</v>
      </c>
      <c r="U12" s="135" t="s">
        <v>28</v>
      </c>
      <c r="V12" s="21"/>
    </row>
    <row r="13" spans="1:35" ht="30" customHeight="1">
      <c r="A13" s="21">
        <v>1</v>
      </c>
      <c r="B13" s="84" t="s">
        <v>87</v>
      </c>
      <c r="C13" s="85">
        <v>17</v>
      </c>
      <c r="D13" s="86">
        <v>2109645380.9087999</v>
      </c>
      <c r="E13" s="86">
        <f>109627048.6739+139580494.46</f>
        <v>249207543.13389999</v>
      </c>
      <c r="F13" s="87">
        <f t="shared" ref="F13:F49" si="0">D13+E13</f>
        <v>2358852924.0426998</v>
      </c>
      <c r="G13" s="86">
        <v>157383837.72</v>
      </c>
      <c r="H13" s="86">
        <v>0</v>
      </c>
      <c r="I13" s="86">
        <f>433120156.64-G13-H13</f>
        <v>275736318.91999996</v>
      </c>
      <c r="J13" s="86">
        <f>F13-G13-H13-I13</f>
        <v>1925732767.4026999</v>
      </c>
      <c r="K13" s="86">
        <v>1136978732.6248</v>
      </c>
      <c r="L13" s="86">
        <v>1509303935.1681001</v>
      </c>
      <c r="M13" s="86">
        <v>177941978.80540001</v>
      </c>
      <c r="N13" s="86">
        <v>128530987.60519999</v>
      </c>
      <c r="O13" s="86">
        <f>N13/2</f>
        <v>64265493.802599996</v>
      </c>
      <c r="P13" s="86">
        <f>N13-O13</f>
        <v>64265493.802599996</v>
      </c>
      <c r="Q13" s="86">
        <v>3254479307.6328001</v>
      </c>
      <c r="R13" s="98">
        <v>0</v>
      </c>
      <c r="S13" s="86">
        <f>Q13-R13</f>
        <v>3254479307.6328001</v>
      </c>
      <c r="T13" s="98">
        <f>F13+K13+L13+M13+N13+Q13</f>
        <v>8566087865.8789997</v>
      </c>
      <c r="U13" s="99">
        <f>J13+K13+L13+M13+P13+S13</f>
        <v>8068702215.4364004</v>
      </c>
      <c r="V13" s="21">
        <v>1</v>
      </c>
      <c r="AI13" s="66">
        <v>0</v>
      </c>
    </row>
    <row r="14" spans="1:35" ht="30" customHeight="1">
      <c r="A14" s="21">
        <v>2</v>
      </c>
      <c r="B14" s="84" t="s">
        <v>88</v>
      </c>
      <c r="C14" s="88">
        <v>21</v>
      </c>
      <c r="D14" s="86">
        <v>2244299897.1992002</v>
      </c>
      <c r="E14" s="86">
        <v>0</v>
      </c>
      <c r="F14" s="87">
        <f t="shared" si="0"/>
        <v>2244299897.1992002</v>
      </c>
      <c r="G14" s="86">
        <v>285080208.19999999</v>
      </c>
      <c r="H14" s="86">
        <v>0</v>
      </c>
      <c r="I14" s="86">
        <f>639828273.88-G14-H14</f>
        <v>354748065.68000001</v>
      </c>
      <c r="J14" s="86">
        <f t="shared" ref="J14:J49" si="1">F14-G14-H14-I14</f>
        <v>1604471623.3192</v>
      </c>
      <c r="K14" s="86">
        <v>1209549849.3915999</v>
      </c>
      <c r="L14" s="86">
        <v>1483798257.4026999</v>
      </c>
      <c r="M14" s="86">
        <v>160270783.55759999</v>
      </c>
      <c r="N14" s="86">
        <v>136734867.80289999</v>
      </c>
      <c r="O14" s="86">
        <v>0</v>
      </c>
      <c r="P14" s="86">
        <f t="shared" ref="P14:P48" si="2">N14-O14</f>
        <v>136734867.80289999</v>
      </c>
      <c r="Q14" s="86">
        <v>3771763483.0658998</v>
      </c>
      <c r="R14" s="98">
        <v>0</v>
      </c>
      <c r="S14" s="86">
        <f t="shared" ref="S14:S48" si="3">Q14-R14</f>
        <v>3771763483.0658998</v>
      </c>
      <c r="T14" s="98">
        <f t="shared" ref="T14:T49" si="4">F14+K14+L14+M14+N14+Q14</f>
        <v>9006417138.419899</v>
      </c>
      <c r="U14" s="99">
        <f t="shared" ref="U14:U49" si="5">J14+K14+L14+M14+P14+S14</f>
        <v>8366588864.5399008</v>
      </c>
      <c r="V14" s="21">
        <v>2</v>
      </c>
      <c r="AI14" s="66">
        <v>0</v>
      </c>
    </row>
    <row r="15" spans="1:35" ht="30" customHeight="1">
      <c r="A15" s="21">
        <v>3</v>
      </c>
      <c r="B15" s="84" t="s">
        <v>89</v>
      </c>
      <c r="C15" s="88">
        <v>31</v>
      </c>
      <c r="D15" s="86">
        <v>2265155999.7667999</v>
      </c>
      <c r="E15" s="86">
        <f>2782505516.5479+2996790383.77</f>
        <v>5779295900.3178997</v>
      </c>
      <c r="F15" s="87">
        <f t="shared" si="0"/>
        <v>8044451900.0846996</v>
      </c>
      <c r="G15" s="86">
        <v>136710182.97</v>
      </c>
      <c r="H15" s="86">
        <v>0</v>
      </c>
      <c r="I15" s="86">
        <f>1711337976.87-G15-H15</f>
        <v>1574627793.8999999</v>
      </c>
      <c r="J15" s="86">
        <f t="shared" si="1"/>
        <v>6333113923.2146997</v>
      </c>
      <c r="K15" s="86">
        <v>1220790101.0846</v>
      </c>
      <c r="L15" s="86">
        <v>3956571581.6602998</v>
      </c>
      <c r="M15" s="86">
        <v>176990140.76710001</v>
      </c>
      <c r="N15" s="86">
        <v>138005534.18329999</v>
      </c>
      <c r="O15" s="86">
        <f>N15/2</f>
        <v>69002767.091649994</v>
      </c>
      <c r="P15" s="86">
        <f t="shared" si="2"/>
        <v>69002767.091649994</v>
      </c>
      <c r="Q15" s="86">
        <v>3706722613.8765998</v>
      </c>
      <c r="R15" s="98">
        <v>0</v>
      </c>
      <c r="S15" s="86">
        <f t="shared" si="3"/>
        <v>3706722613.8765998</v>
      </c>
      <c r="T15" s="98">
        <f t="shared" si="4"/>
        <v>17243531871.656597</v>
      </c>
      <c r="U15" s="99">
        <f t="shared" si="5"/>
        <v>15463191127.694948</v>
      </c>
      <c r="V15" s="21">
        <v>3</v>
      </c>
      <c r="AI15" s="66">
        <v>0</v>
      </c>
    </row>
    <row r="16" spans="1:35" ht="30" customHeight="1">
      <c r="A16" s="21">
        <v>4</v>
      </c>
      <c r="B16" s="84" t="s">
        <v>90</v>
      </c>
      <c r="C16" s="88">
        <v>21</v>
      </c>
      <c r="D16" s="86">
        <v>2240095465.5609002</v>
      </c>
      <c r="E16" s="86">
        <f>109953838.0719+135171075.23</f>
        <v>245124913.30189997</v>
      </c>
      <c r="F16" s="87">
        <f t="shared" si="0"/>
        <v>2485220378.8628001</v>
      </c>
      <c r="G16" s="86">
        <v>132818158.09</v>
      </c>
      <c r="H16" s="86">
        <v>0</v>
      </c>
      <c r="I16" s="86">
        <f>233392553.1-G16-H16</f>
        <v>100574395.00999999</v>
      </c>
      <c r="J16" s="86">
        <f t="shared" si="1"/>
        <v>2251827825.7628002</v>
      </c>
      <c r="K16" s="86">
        <v>1207283900.1477001</v>
      </c>
      <c r="L16" s="86">
        <v>1591931708.5816</v>
      </c>
      <c r="M16" s="86">
        <v>231080402.69859999</v>
      </c>
      <c r="N16" s="86">
        <v>136478711.12580001</v>
      </c>
      <c r="O16" s="86">
        <v>0</v>
      </c>
      <c r="P16" s="86">
        <f t="shared" si="2"/>
        <v>136478711.12580001</v>
      </c>
      <c r="Q16" s="86">
        <v>3981592425.1341</v>
      </c>
      <c r="R16" s="98">
        <v>0</v>
      </c>
      <c r="S16" s="86">
        <f t="shared" si="3"/>
        <v>3981592425.1341</v>
      </c>
      <c r="T16" s="98">
        <f t="shared" si="4"/>
        <v>9633587526.5506001</v>
      </c>
      <c r="U16" s="99">
        <f t="shared" si="5"/>
        <v>9400194973.4505997</v>
      </c>
      <c r="V16" s="21">
        <v>4</v>
      </c>
      <c r="AI16" s="66">
        <v>0</v>
      </c>
    </row>
    <row r="17" spans="1:35" ht="30" customHeight="1">
      <c r="A17" s="21">
        <v>5</v>
      </c>
      <c r="B17" s="84" t="s">
        <v>91</v>
      </c>
      <c r="C17" s="88">
        <v>20</v>
      </c>
      <c r="D17" s="86">
        <v>2694909897.0718002</v>
      </c>
      <c r="E17" s="86">
        <v>0</v>
      </c>
      <c r="F17" s="87">
        <f t="shared" si="0"/>
        <v>2694909897.0718002</v>
      </c>
      <c r="G17" s="86">
        <v>480251603.99000001</v>
      </c>
      <c r="H17" s="86">
        <v>201255000</v>
      </c>
      <c r="I17" s="86">
        <f>1989388635.66-G17-H17</f>
        <v>1307882031.6700001</v>
      </c>
      <c r="J17" s="86">
        <f t="shared" si="1"/>
        <v>705521261.41180038</v>
      </c>
      <c r="K17" s="86">
        <v>1452402980.6331999</v>
      </c>
      <c r="L17" s="86">
        <v>1781714918.8083999</v>
      </c>
      <c r="M17" s="86">
        <v>181259900.7818</v>
      </c>
      <c r="N17" s="86">
        <v>164188462.0573</v>
      </c>
      <c r="O17" s="86">
        <v>0</v>
      </c>
      <c r="P17" s="86">
        <f t="shared" si="2"/>
        <v>164188462.0573</v>
      </c>
      <c r="Q17" s="86">
        <v>3916933989.5847998</v>
      </c>
      <c r="R17" s="98">
        <v>0</v>
      </c>
      <c r="S17" s="86">
        <f t="shared" si="3"/>
        <v>3916933989.5847998</v>
      </c>
      <c r="T17" s="98">
        <f t="shared" si="4"/>
        <v>10191410148.9373</v>
      </c>
      <c r="U17" s="99">
        <f t="shared" si="5"/>
        <v>8202021513.2772999</v>
      </c>
      <c r="V17" s="21">
        <v>5</v>
      </c>
      <c r="AI17" s="66">
        <v>0</v>
      </c>
    </row>
    <row r="18" spans="1:35" ht="30" customHeight="1">
      <c r="A18" s="21">
        <v>6</v>
      </c>
      <c r="B18" s="84" t="s">
        <v>92</v>
      </c>
      <c r="C18" s="88">
        <v>8</v>
      </c>
      <c r="D18" s="86">
        <v>1993467343.5413001</v>
      </c>
      <c r="E18" s="86">
        <f>2757393743.727+2518255761.61</f>
        <v>5275649505.3369999</v>
      </c>
      <c r="F18" s="87">
        <f t="shared" si="0"/>
        <v>7269116848.8782997</v>
      </c>
      <c r="G18" s="86">
        <v>78182606.849999994</v>
      </c>
      <c r="H18" s="86">
        <v>0</v>
      </c>
      <c r="I18" s="86">
        <f>1229611181.94-G18-H18</f>
        <v>1151428575.0900002</v>
      </c>
      <c r="J18" s="86">
        <f t="shared" si="1"/>
        <v>6039505666.9382992</v>
      </c>
      <c r="K18" s="86">
        <v>1074365385.9078</v>
      </c>
      <c r="L18" s="86">
        <v>3384290310.0152998</v>
      </c>
      <c r="M18" s="86">
        <v>134269299.57210001</v>
      </c>
      <c r="N18" s="86">
        <v>121452794.26710001</v>
      </c>
      <c r="O18" s="86">
        <f t="shared" ref="O18:O24" si="6">N18/2</f>
        <v>60726397.133550003</v>
      </c>
      <c r="P18" s="86">
        <f t="shared" si="2"/>
        <v>60726397.133550003</v>
      </c>
      <c r="Q18" s="86">
        <v>3028083026.7477002</v>
      </c>
      <c r="R18" s="98">
        <v>0</v>
      </c>
      <c r="S18" s="86">
        <f t="shared" si="3"/>
        <v>3028083026.7477002</v>
      </c>
      <c r="T18" s="98">
        <f t="shared" si="4"/>
        <v>15011577665.388298</v>
      </c>
      <c r="U18" s="99">
        <f t="shared" si="5"/>
        <v>13721240086.314749</v>
      </c>
      <c r="V18" s="21">
        <v>6</v>
      </c>
      <c r="AI18" s="66">
        <v>0</v>
      </c>
    </row>
    <row r="19" spans="1:35" ht="30" customHeight="1">
      <c r="A19" s="21">
        <v>7</v>
      </c>
      <c r="B19" s="84" t="s">
        <v>93</v>
      </c>
      <c r="C19" s="88">
        <v>23</v>
      </c>
      <c r="D19" s="86">
        <v>2526652238.3478999</v>
      </c>
      <c r="E19" s="86">
        <v>0</v>
      </c>
      <c r="F19" s="87">
        <f t="shared" si="0"/>
        <v>2526652238.3478999</v>
      </c>
      <c r="G19" s="86">
        <v>63066751.439999998</v>
      </c>
      <c r="H19" s="86">
        <v>0</v>
      </c>
      <c r="I19" s="86">
        <f>322390087.83-G19-H19</f>
        <v>259323336.38999999</v>
      </c>
      <c r="J19" s="86">
        <f t="shared" si="1"/>
        <v>2204262150.5179</v>
      </c>
      <c r="K19" s="86">
        <v>1361721683.5290999</v>
      </c>
      <c r="L19" s="86">
        <v>1670472913.6243</v>
      </c>
      <c r="M19" s="86">
        <v>179163957.5271</v>
      </c>
      <c r="N19" s="86">
        <v>153937296.9831</v>
      </c>
      <c r="O19" s="86">
        <f t="shared" si="6"/>
        <v>76968648.491549999</v>
      </c>
      <c r="P19" s="86">
        <f t="shared" si="2"/>
        <v>76968648.491549999</v>
      </c>
      <c r="Q19" s="86">
        <v>3794948760.2658</v>
      </c>
      <c r="R19" s="98">
        <v>0</v>
      </c>
      <c r="S19" s="86">
        <f t="shared" si="3"/>
        <v>3794948760.2658</v>
      </c>
      <c r="T19" s="98">
        <f t="shared" si="4"/>
        <v>9686896850.2772999</v>
      </c>
      <c r="U19" s="99">
        <f t="shared" si="5"/>
        <v>9287538113.9557495</v>
      </c>
      <c r="V19" s="21">
        <v>7</v>
      </c>
      <c r="AI19" s="66">
        <v>0</v>
      </c>
    </row>
    <row r="20" spans="1:35" ht="30" customHeight="1">
      <c r="A20" s="21">
        <v>8</v>
      </c>
      <c r="B20" s="84" t="s">
        <v>94</v>
      </c>
      <c r="C20" s="88">
        <v>27</v>
      </c>
      <c r="D20" s="86">
        <v>2799168575.4113998</v>
      </c>
      <c r="E20" s="86">
        <v>0</v>
      </c>
      <c r="F20" s="87">
        <f t="shared" si="0"/>
        <v>2799168575.4113998</v>
      </c>
      <c r="G20" s="86">
        <v>48678953.740000002</v>
      </c>
      <c r="H20" s="86">
        <v>0</v>
      </c>
      <c r="I20" s="86">
        <f>234474739.71-G20-H20</f>
        <v>185795785.97</v>
      </c>
      <c r="J20" s="86">
        <f t="shared" si="1"/>
        <v>2564693835.7014003</v>
      </c>
      <c r="K20" s="86">
        <v>1508592471.5478001</v>
      </c>
      <c r="L20" s="86">
        <v>1850644586.1122999</v>
      </c>
      <c r="M20" s="86">
        <v>178069395.3687</v>
      </c>
      <c r="N20" s="86">
        <v>170540463.685</v>
      </c>
      <c r="O20" s="86">
        <v>0</v>
      </c>
      <c r="P20" s="86">
        <f t="shared" si="2"/>
        <v>170540463.685</v>
      </c>
      <c r="Q20" s="86">
        <v>3914539783.6499</v>
      </c>
      <c r="R20" s="98">
        <v>0</v>
      </c>
      <c r="S20" s="86">
        <f t="shared" si="3"/>
        <v>3914539783.6499</v>
      </c>
      <c r="T20" s="98">
        <f t="shared" si="4"/>
        <v>10421555275.775101</v>
      </c>
      <c r="U20" s="99">
        <f t="shared" si="5"/>
        <v>10187080536.0651</v>
      </c>
      <c r="V20" s="21">
        <v>8</v>
      </c>
      <c r="AI20" s="66">
        <v>0</v>
      </c>
    </row>
    <row r="21" spans="1:35" ht="30" customHeight="1">
      <c r="A21" s="21">
        <v>9</v>
      </c>
      <c r="B21" s="84" t="s">
        <v>95</v>
      </c>
      <c r="C21" s="88">
        <v>18</v>
      </c>
      <c r="D21" s="86">
        <v>2265542302.5679002</v>
      </c>
      <c r="E21" s="86">
        <v>0</v>
      </c>
      <c r="F21" s="87">
        <f t="shared" si="0"/>
        <v>2265542302.5679002</v>
      </c>
      <c r="G21" s="86">
        <v>442239024.13</v>
      </c>
      <c r="H21" s="86">
        <v>541305066.39999998</v>
      </c>
      <c r="I21" s="86">
        <f>1523258069.78-G21-H21</f>
        <v>539713979.25000012</v>
      </c>
      <c r="J21" s="86">
        <f t="shared" si="1"/>
        <v>742284232.78789985</v>
      </c>
      <c r="K21" s="86">
        <v>1220998296.2976</v>
      </c>
      <c r="L21" s="86">
        <v>1497842478.5397</v>
      </c>
      <c r="M21" s="86">
        <v>158964740.5544</v>
      </c>
      <c r="N21" s="86">
        <v>138029069.83590001</v>
      </c>
      <c r="O21" s="86">
        <f t="shared" si="6"/>
        <v>69014534.917950004</v>
      </c>
      <c r="P21" s="86">
        <f t="shared" si="2"/>
        <v>69014534.917950004</v>
      </c>
      <c r="Q21" s="86">
        <v>3327779907.6503</v>
      </c>
      <c r="R21" s="98">
        <v>0</v>
      </c>
      <c r="S21" s="86">
        <f t="shared" si="3"/>
        <v>3327779907.6503</v>
      </c>
      <c r="T21" s="98">
        <f t="shared" si="4"/>
        <v>8609156795.4458008</v>
      </c>
      <c r="U21" s="99">
        <f t="shared" si="5"/>
        <v>7016884190.7478504</v>
      </c>
      <c r="V21" s="21">
        <v>9</v>
      </c>
      <c r="AI21" s="66">
        <v>0</v>
      </c>
    </row>
    <row r="22" spans="1:35" ht="30" customHeight="1">
      <c r="A22" s="21">
        <v>10</v>
      </c>
      <c r="B22" s="84" t="s">
        <v>96</v>
      </c>
      <c r="C22" s="88">
        <v>25</v>
      </c>
      <c r="D22" s="86">
        <v>2287565570.0247002</v>
      </c>
      <c r="E22" s="86">
        <f>4707606029.7651+5239115118.23</f>
        <v>9946721147.9950981</v>
      </c>
      <c r="F22" s="87">
        <f t="shared" si="0"/>
        <v>12234286718.019798</v>
      </c>
      <c r="G22" s="86">
        <v>52812881</v>
      </c>
      <c r="H22" s="86">
        <v>0</v>
      </c>
      <c r="I22" s="86">
        <f>2231321798.77-G22-H22</f>
        <v>2178508917.77</v>
      </c>
      <c r="J22" s="86">
        <f t="shared" si="1"/>
        <v>10002964919.249798</v>
      </c>
      <c r="K22" s="86">
        <v>1232867583.4052999</v>
      </c>
      <c r="L22" s="86">
        <v>5811302542.9813004</v>
      </c>
      <c r="M22" s="86">
        <v>232238154.26800001</v>
      </c>
      <c r="N22" s="86">
        <v>139370846.20370001</v>
      </c>
      <c r="O22" s="86">
        <f t="shared" si="6"/>
        <v>69685423.101850003</v>
      </c>
      <c r="P22" s="86">
        <f t="shared" si="2"/>
        <v>69685423.101850003</v>
      </c>
      <c r="Q22" s="86">
        <v>4662742841.2333002</v>
      </c>
      <c r="R22" s="98">
        <v>0</v>
      </c>
      <c r="S22" s="86">
        <f t="shared" si="3"/>
        <v>4662742841.2333002</v>
      </c>
      <c r="T22" s="98">
        <f t="shared" si="4"/>
        <v>24312808686.111401</v>
      </c>
      <c r="U22" s="99">
        <f t="shared" si="5"/>
        <v>22011801464.239548</v>
      </c>
      <c r="V22" s="21">
        <v>10</v>
      </c>
      <c r="AI22" s="66">
        <v>0</v>
      </c>
    </row>
    <row r="23" spans="1:35" ht="30" customHeight="1">
      <c r="A23" s="21">
        <v>11</v>
      </c>
      <c r="B23" s="84" t="s">
        <v>97</v>
      </c>
      <c r="C23" s="88">
        <v>13</v>
      </c>
      <c r="D23" s="86">
        <v>2015600970.7758</v>
      </c>
      <c r="E23" s="86">
        <v>0</v>
      </c>
      <c r="F23" s="87">
        <f t="shared" si="0"/>
        <v>2015600970.7758</v>
      </c>
      <c r="G23" s="86">
        <v>126318629.05</v>
      </c>
      <c r="H23" s="86">
        <v>0</v>
      </c>
      <c r="I23" s="86">
        <f>656689822.11-G23-H23</f>
        <v>530371193.06</v>
      </c>
      <c r="J23" s="86">
        <f t="shared" si="1"/>
        <v>1358911148.6658001</v>
      </c>
      <c r="K23" s="86">
        <v>1086294150.6515</v>
      </c>
      <c r="L23" s="86">
        <v>1332596063.3735001</v>
      </c>
      <c r="M23" s="86">
        <v>141608906.9982</v>
      </c>
      <c r="N23" s="86">
        <v>122801294.3483</v>
      </c>
      <c r="O23" s="86">
        <v>0</v>
      </c>
      <c r="P23" s="86">
        <f t="shared" si="2"/>
        <v>122801294.3483</v>
      </c>
      <c r="Q23" s="86">
        <v>3314294147.2145</v>
      </c>
      <c r="R23" s="98">
        <v>0</v>
      </c>
      <c r="S23" s="86">
        <f t="shared" si="3"/>
        <v>3314294147.2145</v>
      </c>
      <c r="T23" s="98">
        <f t="shared" si="4"/>
        <v>8013195533.3618011</v>
      </c>
      <c r="U23" s="99">
        <f t="shared" si="5"/>
        <v>7356505711.2517996</v>
      </c>
      <c r="V23" s="21">
        <v>11</v>
      </c>
      <c r="AI23" s="66">
        <v>0</v>
      </c>
    </row>
    <row r="24" spans="1:35" ht="30" customHeight="1">
      <c r="A24" s="21">
        <v>12</v>
      </c>
      <c r="B24" s="84" t="s">
        <v>98</v>
      </c>
      <c r="C24" s="88">
        <v>18</v>
      </c>
      <c r="D24" s="86">
        <v>2106626053.6401</v>
      </c>
      <c r="E24" s="86">
        <f>622163971.8898+467838067.62</f>
        <v>1090002039.5098</v>
      </c>
      <c r="F24" s="87">
        <f t="shared" si="0"/>
        <v>3196628093.1499</v>
      </c>
      <c r="G24" s="86">
        <v>374548841.32999998</v>
      </c>
      <c r="H24" s="86">
        <v>322916666.67000002</v>
      </c>
      <c r="I24" s="86">
        <f>913145942.61-G24-H24</f>
        <v>215680434.60999995</v>
      </c>
      <c r="J24" s="86">
        <f t="shared" si="1"/>
        <v>2283482150.5398998</v>
      </c>
      <c r="K24" s="86">
        <v>1135351487.154</v>
      </c>
      <c r="L24" s="86">
        <v>1776655957.1760001</v>
      </c>
      <c r="M24" s="86">
        <v>211970024.92379999</v>
      </c>
      <c r="N24" s="86">
        <v>128347033.88519999</v>
      </c>
      <c r="O24" s="86">
        <f t="shared" si="6"/>
        <v>64173516.942599997</v>
      </c>
      <c r="P24" s="86">
        <f t="shared" si="2"/>
        <v>64173516.942599997</v>
      </c>
      <c r="Q24" s="86">
        <v>3876898092.0753999</v>
      </c>
      <c r="R24" s="98">
        <v>0</v>
      </c>
      <c r="S24" s="86">
        <f t="shared" si="3"/>
        <v>3876898092.0753999</v>
      </c>
      <c r="T24" s="98">
        <f t="shared" si="4"/>
        <v>10325850688.3643</v>
      </c>
      <c r="U24" s="99">
        <f t="shared" si="5"/>
        <v>9348531228.8116989</v>
      </c>
      <c r="V24" s="21">
        <v>12</v>
      </c>
      <c r="AI24" s="66">
        <v>0</v>
      </c>
    </row>
    <row r="25" spans="1:35" ht="30" customHeight="1">
      <c r="A25" s="21">
        <v>13</v>
      </c>
      <c r="B25" s="84" t="s">
        <v>99</v>
      </c>
      <c r="C25" s="88">
        <v>16</v>
      </c>
      <c r="D25" s="86">
        <v>2014463578.8943</v>
      </c>
      <c r="E25" s="86">
        <v>0</v>
      </c>
      <c r="F25" s="87">
        <f t="shared" si="0"/>
        <v>2014463578.8943</v>
      </c>
      <c r="G25" s="86">
        <v>174084423.31999999</v>
      </c>
      <c r="H25" s="86">
        <v>345000000</v>
      </c>
      <c r="I25" s="86">
        <f>1047312571.23-G25-H25</f>
        <v>528228147.91000009</v>
      </c>
      <c r="J25" s="86">
        <f t="shared" si="1"/>
        <v>967151007.66429996</v>
      </c>
      <c r="K25" s="86">
        <v>1085681161.1928999</v>
      </c>
      <c r="L25" s="86">
        <v>1331844087.1894</v>
      </c>
      <c r="M25" s="86">
        <v>149323124.04300001</v>
      </c>
      <c r="N25" s="86">
        <v>122731998.2938</v>
      </c>
      <c r="O25" s="86">
        <v>0</v>
      </c>
      <c r="P25" s="86">
        <f t="shared" si="2"/>
        <v>122731998.2938</v>
      </c>
      <c r="Q25" s="86">
        <v>3151775058.6522002</v>
      </c>
      <c r="R25" s="98">
        <v>0</v>
      </c>
      <c r="S25" s="86">
        <f t="shared" si="3"/>
        <v>3151775058.6522002</v>
      </c>
      <c r="T25" s="98">
        <f t="shared" si="4"/>
        <v>7855819008.2656002</v>
      </c>
      <c r="U25" s="99">
        <f t="shared" si="5"/>
        <v>6808506437.0356007</v>
      </c>
      <c r="V25" s="21">
        <v>13</v>
      </c>
      <c r="AI25" s="66">
        <v>0</v>
      </c>
    </row>
    <row r="26" spans="1:35" ht="30" customHeight="1">
      <c r="A26" s="21">
        <v>14</v>
      </c>
      <c r="B26" s="84" t="s">
        <v>100</v>
      </c>
      <c r="C26" s="88">
        <v>17</v>
      </c>
      <c r="D26" s="86">
        <v>2265737834.165</v>
      </c>
      <c r="E26" s="86">
        <v>0</v>
      </c>
      <c r="F26" s="87">
        <f t="shared" si="0"/>
        <v>2265737834.165</v>
      </c>
      <c r="G26" s="86">
        <v>236579312.91999999</v>
      </c>
      <c r="H26" s="86">
        <v>0</v>
      </c>
      <c r="I26" s="86">
        <f>404717443.75-G26-H26</f>
        <v>168138130.83000001</v>
      </c>
      <c r="J26" s="86">
        <f t="shared" si="1"/>
        <v>1861020390.415</v>
      </c>
      <c r="K26" s="86">
        <v>1221103676.6945</v>
      </c>
      <c r="L26" s="86">
        <v>1497971752.4566</v>
      </c>
      <c r="M26" s="86">
        <v>185198591.2464</v>
      </c>
      <c r="N26" s="86">
        <v>138040982.67640001</v>
      </c>
      <c r="O26" s="86">
        <v>0</v>
      </c>
      <c r="P26" s="86">
        <f t="shared" si="2"/>
        <v>138040982.67640001</v>
      </c>
      <c r="Q26" s="86">
        <v>3531939640.7684999</v>
      </c>
      <c r="R26" s="98">
        <v>0</v>
      </c>
      <c r="S26" s="86">
        <f t="shared" si="3"/>
        <v>3531939640.7684999</v>
      </c>
      <c r="T26" s="98">
        <f t="shared" si="4"/>
        <v>8839992478.0074005</v>
      </c>
      <c r="U26" s="99">
        <f t="shared" si="5"/>
        <v>8435275034.2574005</v>
      </c>
      <c r="V26" s="21">
        <v>14</v>
      </c>
      <c r="AI26" s="66">
        <v>0</v>
      </c>
    </row>
    <row r="27" spans="1:35" ht="30" customHeight="1">
      <c r="A27" s="21">
        <v>15</v>
      </c>
      <c r="B27" s="84" t="s">
        <v>101</v>
      </c>
      <c r="C27" s="88">
        <v>11</v>
      </c>
      <c r="D27" s="86">
        <v>2122112318.3429999</v>
      </c>
      <c r="E27" s="86">
        <v>0</v>
      </c>
      <c r="F27" s="87">
        <f t="shared" si="0"/>
        <v>2122112318.3429999</v>
      </c>
      <c r="G27" s="86">
        <v>132891793.39</v>
      </c>
      <c r="H27" s="86">
        <v>898859918.29999995</v>
      </c>
      <c r="I27" s="86">
        <f>1433369553.61-G27-H27</f>
        <v>401617841.91999984</v>
      </c>
      <c r="J27" s="86">
        <f t="shared" si="1"/>
        <v>688742764.73300004</v>
      </c>
      <c r="K27" s="86">
        <v>1143697702.0081</v>
      </c>
      <c r="L27" s="86">
        <v>1403015062.2395</v>
      </c>
      <c r="M27" s="86">
        <v>142160859.32480001</v>
      </c>
      <c r="N27" s="86">
        <v>129290540.74869999</v>
      </c>
      <c r="O27" s="86">
        <v>0</v>
      </c>
      <c r="P27" s="86">
        <f t="shared" si="2"/>
        <v>129290540.74869999</v>
      </c>
      <c r="Q27" s="86">
        <v>3395533404.7897</v>
      </c>
      <c r="R27" s="98">
        <v>0</v>
      </c>
      <c r="S27" s="86">
        <f t="shared" si="3"/>
        <v>3395533404.7897</v>
      </c>
      <c r="T27" s="98">
        <f t="shared" si="4"/>
        <v>8335809887.4538002</v>
      </c>
      <c r="U27" s="99">
        <f t="shared" si="5"/>
        <v>6902440333.8438005</v>
      </c>
      <c r="V27" s="21">
        <v>15</v>
      </c>
      <c r="AI27" s="66">
        <v>0</v>
      </c>
    </row>
    <row r="28" spans="1:35" ht="30" customHeight="1">
      <c r="A28" s="21">
        <v>16</v>
      </c>
      <c r="B28" s="84" t="s">
        <v>102</v>
      </c>
      <c r="C28" s="88">
        <v>27</v>
      </c>
      <c r="D28" s="86">
        <v>2342439338.1768999</v>
      </c>
      <c r="E28" s="86">
        <f>147324004.2729+188942129.25</f>
        <v>336266133.52289999</v>
      </c>
      <c r="F28" s="87">
        <f t="shared" si="0"/>
        <v>2678705471.6998</v>
      </c>
      <c r="G28" s="86">
        <v>122916438.27</v>
      </c>
      <c r="H28" s="86">
        <v>0</v>
      </c>
      <c r="I28" s="86">
        <f>1861358730.68-G28-H28</f>
        <v>1738442292.4100001</v>
      </c>
      <c r="J28" s="86">
        <f t="shared" si="1"/>
        <v>817346741.01979995</v>
      </c>
      <c r="K28" s="86">
        <v>1262441419.8104999</v>
      </c>
      <c r="L28" s="86">
        <v>1703716679.9347</v>
      </c>
      <c r="M28" s="86">
        <v>191588318.4242</v>
      </c>
      <c r="N28" s="86">
        <v>142714052.44960001</v>
      </c>
      <c r="O28" s="86">
        <f t="shared" ref="O28" si="7">N28/2</f>
        <v>71357026.224800006</v>
      </c>
      <c r="P28" s="86">
        <f t="shared" si="2"/>
        <v>71357026.224800006</v>
      </c>
      <c r="Q28" s="86">
        <v>3657483124.6197</v>
      </c>
      <c r="R28" s="98">
        <v>0</v>
      </c>
      <c r="S28" s="86">
        <f t="shared" si="3"/>
        <v>3657483124.6197</v>
      </c>
      <c r="T28" s="98">
        <f t="shared" si="4"/>
        <v>9636649066.9384995</v>
      </c>
      <c r="U28" s="99">
        <f t="shared" si="5"/>
        <v>7703933310.0337</v>
      </c>
      <c r="V28" s="21">
        <v>16</v>
      </c>
      <c r="AI28" s="66">
        <v>0</v>
      </c>
    </row>
    <row r="29" spans="1:35" ht="30" customHeight="1">
      <c r="A29" s="21">
        <v>17</v>
      </c>
      <c r="B29" s="84" t="s">
        <v>103</v>
      </c>
      <c r="C29" s="88">
        <v>27</v>
      </c>
      <c r="D29" s="86">
        <v>2519510802.7426</v>
      </c>
      <c r="E29" s="86">
        <v>0</v>
      </c>
      <c r="F29" s="87">
        <f t="shared" si="0"/>
        <v>2519510802.7426</v>
      </c>
      <c r="G29" s="86">
        <v>66966469.700000003</v>
      </c>
      <c r="H29" s="86">
        <v>0</v>
      </c>
      <c r="I29" s="86">
        <f>209988554.45-G29-H29</f>
        <v>143022084.75</v>
      </c>
      <c r="J29" s="86">
        <f t="shared" si="1"/>
        <v>2309522248.2926002</v>
      </c>
      <c r="K29" s="86">
        <v>1357872856.3863001</v>
      </c>
      <c r="L29" s="86">
        <v>1665751419.0838001</v>
      </c>
      <c r="M29" s="86">
        <v>171434654.83500001</v>
      </c>
      <c r="N29" s="86">
        <v>153502202.16589999</v>
      </c>
      <c r="O29" s="86">
        <v>0</v>
      </c>
      <c r="P29" s="86">
        <f t="shared" si="2"/>
        <v>153502202.16589999</v>
      </c>
      <c r="Q29" s="86">
        <v>3853047580.3453999</v>
      </c>
      <c r="R29" s="98">
        <v>0</v>
      </c>
      <c r="S29" s="86">
        <f t="shared" si="3"/>
        <v>3853047580.3453999</v>
      </c>
      <c r="T29" s="98">
        <f t="shared" si="4"/>
        <v>9721119515.559</v>
      </c>
      <c r="U29" s="99">
        <f t="shared" si="5"/>
        <v>9511130961.1090012</v>
      </c>
      <c r="V29" s="21">
        <v>17</v>
      </c>
      <c r="AI29" s="66">
        <v>0</v>
      </c>
    </row>
    <row r="30" spans="1:35" ht="30" customHeight="1">
      <c r="A30" s="21">
        <v>18</v>
      </c>
      <c r="B30" s="84" t="s">
        <v>104</v>
      </c>
      <c r="C30" s="88">
        <v>23</v>
      </c>
      <c r="D30" s="86">
        <v>2951899950.8266001</v>
      </c>
      <c r="E30" s="86">
        <v>0</v>
      </c>
      <c r="F30" s="87">
        <f t="shared" si="0"/>
        <v>2951899950.8266001</v>
      </c>
      <c r="G30" s="86">
        <v>1489562335.5</v>
      </c>
      <c r="H30" s="86">
        <v>0</v>
      </c>
      <c r="I30" s="86">
        <f>2007491524.46-G30-H30</f>
        <v>517929188.96000004</v>
      </c>
      <c r="J30" s="86">
        <f t="shared" si="1"/>
        <v>944408426.36660004</v>
      </c>
      <c r="K30" s="86">
        <v>1590905986.0479</v>
      </c>
      <c r="L30" s="86">
        <v>1951621531.7342999</v>
      </c>
      <c r="M30" s="86">
        <v>230652963.67649999</v>
      </c>
      <c r="N30" s="86">
        <v>179845683.74610001</v>
      </c>
      <c r="O30" s="86">
        <v>0</v>
      </c>
      <c r="P30" s="86">
        <f t="shared" si="2"/>
        <v>179845683.74610001</v>
      </c>
      <c r="Q30" s="86">
        <v>4569180731.5388002</v>
      </c>
      <c r="R30" s="98">
        <v>0</v>
      </c>
      <c r="S30" s="86">
        <f t="shared" si="3"/>
        <v>4569180731.5388002</v>
      </c>
      <c r="T30" s="98">
        <f t="shared" si="4"/>
        <v>11474106847.570202</v>
      </c>
      <c r="U30" s="99">
        <f t="shared" si="5"/>
        <v>9466615323.1102009</v>
      </c>
      <c r="V30" s="21">
        <v>18</v>
      </c>
      <c r="AI30" s="66">
        <v>0</v>
      </c>
    </row>
    <row r="31" spans="1:35" ht="30" customHeight="1">
      <c r="A31" s="21">
        <v>19</v>
      </c>
      <c r="B31" s="84" t="s">
        <v>105</v>
      </c>
      <c r="C31" s="88">
        <v>44</v>
      </c>
      <c r="D31" s="86">
        <v>3573603525.1367998</v>
      </c>
      <c r="E31" s="86">
        <v>0</v>
      </c>
      <c r="F31" s="87">
        <f t="shared" si="0"/>
        <v>3573603525.1367998</v>
      </c>
      <c r="G31" s="86">
        <v>202477930.22</v>
      </c>
      <c r="H31" s="86">
        <v>292615190</v>
      </c>
      <c r="I31" s="86">
        <f>1062866087.83-G31-H31</f>
        <v>567772967.61000001</v>
      </c>
      <c r="J31" s="86">
        <f t="shared" si="1"/>
        <v>2510737437.3067999</v>
      </c>
      <c r="K31" s="86">
        <v>1925968811.4802999</v>
      </c>
      <c r="L31" s="86">
        <v>2362655137.9587998</v>
      </c>
      <c r="M31" s="86">
        <v>294991063.6286</v>
      </c>
      <c r="N31" s="86">
        <v>217723222.37290001</v>
      </c>
      <c r="O31" s="86">
        <v>0</v>
      </c>
      <c r="P31" s="86">
        <f t="shared" si="2"/>
        <v>217723222.37290001</v>
      </c>
      <c r="Q31" s="86">
        <v>6150107832.7847004</v>
      </c>
      <c r="R31" s="98">
        <v>0</v>
      </c>
      <c r="S31" s="86">
        <f t="shared" si="3"/>
        <v>6150107832.7847004</v>
      </c>
      <c r="T31" s="98">
        <f t="shared" si="4"/>
        <v>14525049593.362099</v>
      </c>
      <c r="U31" s="99">
        <f t="shared" si="5"/>
        <v>13462183505.532101</v>
      </c>
      <c r="V31" s="21">
        <v>19</v>
      </c>
      <c r="AI31" s="66">
        <v>0</v>
      </c>
    </row>
    <row r="32" spans="1:35" ht="30" customHeight="1">
      <c r="A32" s="21">
        <v>20</v>
      </c>
      <c r="B32" s="84" t="s">
        <v>106</v>
      </c>
      <c r="C32" s="88">
        <v>34</v>
      </c>
      <c r="D32" s="86">
        <v>2769441027.3923998</v>
      </c>
      <c r="E32" s="86">
        <v>0</v>
      </c>
      <c r="F32" s="87">
        <f t="shared" si="0"/>
        <v>2769441027.3923998</v>
      </c>
      <c r="G32" s="86">
        <v>172335440.80000001</v>
      </c>
      <c r="H32" s="86">
        <v>850000000</v>
      </c>
      <c r="I32" s="86">
        <f>1135493579.55-G32-H32</f>
        <v>113158138.75</v>
      </c>
      <c r="J32" s="86">
        <f t="shared" si="1"/>
        <v>1633947447.8423996</v>
      </c>
      <c r="K32" s="86">
        <v>1492571015.9152999</v>
      </c>
      <c r="L32" s="86">
        <v>1830990490.8652999</v>
      </c>
      <c r="M32" s="86">
        <v>203511998.60350001</v>
      </c>
      <c r="N32" s="86">
        <v>168729300.9463</v>
      </c>
      <c r="O32" s="86">
        <v>0</v>
      </c>
      <c r="P32" s="86">
        <f t="shared" si="2"/>
        <v>168729300.9463</v>
      </c>
      <c r="Q32" s="86">
        <v>4425967102.0098</v>
      </c>
      <c r="R32" s="98">
        <v>0</v>
      </c>
      <c r="S32" s="86">
        <f t="shared" si="3"/>
        <v>4425967102.0098</v>
      </c>
      <c r="T32" s="98">
        <f t="shared" si="4"/>
        <v>10891210935.732599</v>
      </c>
      <c r="U32" s="99">
        <f t="shared" si="5"/>
        <v>9755717356.1825981</v>
      </c>
      <c r="V32" s="21">
        <v>20</v>
      </c>
      <c r="AI32" s="66">
        <v>0</v>
      </c>
    </row>
    <row r="33" spans="1:35" ht="30" customHeight="1">
      <c r="A33" s="21">
        <v>21</v>
      </c>
      <c r="B33" s="84" t="s">
        <v>107</v>
      </c>
      <c r="C33" s="88">
        <v>21</v>
      </c>
      <c r="D33" s="86">
        <v>2378963659.4108</v>
      </c>
      <c r="E33" s="86">
        <v>0</v>
      </c>
      <c r="F33" s="87">
        <f t="shared" si="0"/>
        <v>2378963659.4108</v>
      </c>
      <c r="G33" s="86">
        <v>84522952.109999999</v>
      </c>
      <c r="H33" s="86">
        <v>0</v>
      </c>
      <c r="I33" s="86">
        <f>286439866.37-G33-H33</f>
        <v>201916914.25999999</v>
      </c>
      <c r="J33" s="86">
        <f t="shared" si="1"/>
        <v>2092523793.0407999</v>
      </c>
      <c r="K33" s="86">
        <v>1282125949.1831</v>
      </c>
      <c r="L33" s="86">
        <v>1572829966.5487001</v>
      </c>
      <c r="M33" s="86">
        <v>156616025.11500001</v>
      </c>
      <c r="N33" s="86">
        <v>144939311.3116</v>
      </c>
      <c r="O33" s="86">
        <f t="shared" ref="O33:O35" si="8">N33/2</f>
        <v>72469655.6558</v>
      </c>
      <c r="P33" s="86">
        <f t="shared" si="2"/>
        <v>72469655.6558</v>
      </c>
      <c r="Q33" s="86">
        <v>3513026011.4117999</v>
      </c>
      <c r="R33" s="98">
        <v>0</v>
      </c>
      <c r="S33" s="86">
        <f t="shared" si="3"/>
        <v>3513026011.4117999</v>
      </c>
      <c r="T33" s="98">
        <f t="shared" si="4"/>
        <v>9048500922.980999</v>
      </c>
      <c r="U33" s="99">
        <f t="shared" si="5"/>
        <v>8689591400.9552002</v>
      </c>
      <c r="V33" s="21">
        <v>21</v>
      </c>
      <c r="AI33" s="66">
        <v>0</v>
      </c>
    </row>
    <row r="34" spans="1:35" ht="30" customHeight="1">
      <c r="A34" s="21">
        <v>22</v>
      </c>
      <c r="B34" s="84" t="s">
        <v>108</v>
      </c>
      <c r="C34" s="88">
        <v>21</v>
      </c>
      <c r="D34" s="86">
        <v>2490056765.0994</v>
      </c>
      <c r="E34" s="86">
        <v>0</v>
      </c>
      <c r="F34" s="87">
        <f t="shared" si="0"/>
        <v>2490056765.0994</v>
      </c>
      <c r="G34" s="86">
        <v>118782009.45999999</v>
      </c>
      <c r="H34" s="86">
        <v>117593824.09999999</v>
      </c>
      <c r="I34" s="86">
        <f>896363670.79-G34-H34</f>
        <v>659987837.2299999</v>
      </c>
      <c r="J34" s="86">
        <f t="shared" si="1"/>
        <v>1593693094.3094001</v>
      </c>
      <c r="K34" s="86">
        <v>1341998807.2721</v>
      </c>
      <c r="L34" s="86">
        <v>1646278152.7081001</v>
      </c>
      <c r="M34" s="86">
        <v>166357776.09639999</v>
      </c>
      <c r="N34" s="86">
        <v>151707703.15599999</v>
      </c>
      <c r="O34" s="86">
        <f t="shared" si="8"/>
        <v>75853851.577999994</v>
      </c>
      <c r="P34" s="86">
        <f t="shared" si="2"/>
        <v>75853851.577999994</v>
      </c>
      <c r="Q34" s="86">
        <v>3532493295.1802001</v>
      </c>
      <c r="R34" s="98">
        <v>0</v>
      </c>
      <c r="S34" s="86">
        <f t="shared" si="3"/>
        <v>3532493295.1802001</v>
      </c>
      <c r="T34" s="98">
        <f t="shared" si="4"/>
        <v>9328892499.5122013</v>
      </c>
      <c r="U34" s="99">
        <f t="shared" si="5"/>
        <v>8356674977.1442013</v>
      </c>
      <c r="V34" s="21">
        <v>22</v>
      </c>
      <c r="AI34" s="66">
        <v>0</v>
      </c>
    </row>
    <row r="35" spans="1:35" ht="30" customHeight="1">
      <c r="A35" s="21">
        <v>23</v>
      </c>
      <c r="B35" s="84" t="s">
        <v>109</v>
      </c>
      <c r="C35" s="88">
        <v>16</v>
      </c>
      <c r="D35" s="86">
        <v>2005482321.7302001</v>
      </c>
      <c r="E35" s="86">
        <v>0</v>
      </c>
      <c r="F35" s="87">
        <f t="shared" si="0"/>
        <v>2005482321.7302001</v>
      </c>
      <c r="G35" s="86">
        <v>79618821.510000005</v>
      </c>
      <c r="H35" s="86">
        <v>559212440.21000004</v>
      </c>
      <c r="I35" s="86">
        <f>940888305.99-G35-H35</f>
        <v>302057044.26999998</v>
      </c>
      <c r="J35" s="86">
        <f t="shared" si="1"/>
        <v>1064594015.7402</v>
      </c>
      <c r="K35" s="86">
        <v>1080840774.9932001</v>
      </c>
      <c r="L35" s="86">
        <v>1325906211.5292001</v>
      </c>
      <c r="M35" s="86">
        <v>157445590.1697</v>
      </c>
      <c r="N35" s="86">
        <v>122184811.61310001</v>
      </c>
      <c r="O35" s="86">
        <f t="shared" si="8"/>
        <v>61092405.806550004</v>
      </c>
      <c r="P35" s="86">
        <f t="shared" si="2"/>
        <v>61092405.806550004</v>
      </c>
      <c r="Q35" s="86">
        <v>3197506834.2596998</v>
      </c>
      <c r="R35" s="98">
        <v>0</v>
      </c>
      <c r="S35" s="86">
        <f t="shared" si="3"/>
        <v>3197506834.2596998</v>
      </c>
      <c r="T35" s="98">
        <f t="shared" si="4"/>
        <v>7889366544.2950993</v>
      </c>
      <c r="U35" s="99">
        <f t="shared" si="5"/>
        <v>6887385832.4985504</v>
      </c>
      <c r="V35" s="21">
        <v>23</v>
      </c>
      <c r="AI35" s="66">
        <v>0</v>
      </c>
    </row>
    <row r="36" spans="1:35" ht="30" customHeight="1">
      <c r="A36" s="21">
        <v>24</v>
      </c>
      <c r="B36" s="84" t="s">
        <v>110</v>
      </c>
      <c r="C36" s="88">
        <v>20</v>
      </c>
      <c r="D36" s="86">
        <v>3018140007.073</v>
      </c>
      <c r="E36" s="86">
        <v>0</v>
      </c>
      <c r="F36" s="87">
        <f t="shared" si="0"/>
        <v>3018140007.073</v>
      </c>
      <c r="G36" s="86">
        <v>2637685277.4699998</v>
      </c>
      <c r="H36" s="86">
        <v>0</v>
      </c>
      <c r="I36" s="86">
        <f>2721264539.2-G36-H36</f>
        <v>83579261.730000019</v>
      </c>
      <c r="J36" s="86">
        <f t="shared" si="1"/>
        <v>296875467.87300014</v>
      </c>
      <c r="K36" s="86">
        <v>1626605604.5153999</v>
      </c>
      <c r="L36" s="86">
        <v>1995415536.3436</v>
      </c>
      <c r="M36" s="86">
        <v>676320442.7119</v>
      </c>
      <c r="N36" s="86">
        <v>183881385.63499999</v>
      </c>
      <c r="O36" s="86">
        <v>0</v>
      </c>
      <c r="P36" s="86">
        <f t="shared" si="2"/>
        <v>183881385.63499999</v>
      </c>
      <c r="Q36" s="86">
        <v>22577396258.0564</v>
      </c>
      <c r="R36" s="100">
        <v>8717853446.5</v>
      </c>
      <c r="S36" s="86">
        <f t="shared" si="3"/>
        <v>13859542811.5564</v>
      </c>
      <c r="T36" s="98">
        <f t="shared" si="4"/>
        <v>30077759234.3353</v>
      </c>
      <c r="U36" s="99">
        <f t="shared" si="5"/>
        <v>18638641248.6353</v>
      </c>
      <c r="V36" s="21">
        <v>24</v>
      </c>
      <c r="AI36" s="66">
        <v>0</v>
      </c>
    </row>
    <row r="37" spans="1:35" ht="30" customHeight="1">
      <c r="A37" s="21">
        <v>25</v>
      </c>
      <c r="B37" s="84" t="s">
        <v>111</v>
      </c>
      <c r="C37" s="88">
        <v>13</v>
      </c>
      <c r="D37" s="86">
        <v>2077683994.6020999</v>
      </c>
      <c r="E37" s="86">
        <v>0</v>
      </c>
      <c r="F37" s="87">
        <f t="shared" si="0"/>
        <v>2077683994.6020999</v>
      </c>
      <c r="G37" s="86">
        <v>75717060.810000002</v>
      </c>
      <c r="H37" s="86">
        <v>124722672.83</v>
      </c>
      <c r="I37" s="86">
        <f>257975598.11-G37-H37</f>
        <v>57535864.470000014</v>
      </c>
      <c r="J37" s="86">
        <f t="shared" si="1"/>
        <v>1819708396.4921</v>
      </c>
      <c r="K37" s="86">
        <v>1119753365.3547001</v>
      </c>
      <c r="L37" s="86">
        <v>1373641684.1924</v>
      </c>
      <c r="M37" s="86">
        <v>141605998.92320001</v>
      </c>
      <c r="N37" s="86">
        <v>126583727.37639999</v>
      </c>
      <c r="O37" s="86">
        <v>0</v>
      </c>
      <c r="P37" s="86">
        <f t="shared" si="2"/>
        <v>126583727.37639999</v>
      </c>
      <c r="Q37" s="86">
        <v>3040085419.4896998</v>
      </c>
      <c r="R37" s="98">
        <v>0</v>
      </c>
      <c r="S37" s="86">
        <f t="shared" si="3"/>
        <v>3040085419.4896998</v>
      </c>
      <c r="T37" s="98">
        <f t="shared" si="4"/>
        <v>7879354189.9384995</v>
      </c>
      <c r="U37" s="99">
        <f t="shared" si="5"/>
        <v>7621378591.8284988</v>
      </c>
      <c r="V37" s="21">
        <v>25</v>
      </c>
      <c r="AI37" s="66">
        <v>0</v>
      </c>
    </row>
    <row r="38" spans="1:35" ht="30" customHeight="1">
      <c r="A38" s="21">
        <v>26</v>
      </c>
      <c r="B38" s="84" t="s">
        <v>112</v>
      </c>
      <c r="C38" s="88">
        <v>25</v>
      </c>
      <c r="D38" s="86">
        <v>2668692584.2291999</v>
      </c>
      <c r="E38" s="86">
        <v>0</v>
      </c>
      <c r="F38" s="87">
        <f t="shared" si="0"/>
        <v>2668692584.2291999</v>
      </c>
      <c r="G38" s="86">
        <v>132306927.39</v>
      </c>
      <c r="H38" s="86">
        <v>514281002.97000003</v>
      </c>
      <c r="I38" s="86">
        <f>1254573447.68-G38-H38</f>
        <v>607985517.31999993</v>
      </c>
      <c r="J38" s="86">
        <f t="shared" si="1"/>
        <v>1414119136.5492001</v>
      </c>
      <c r="K38" s="86">
        <v>1438273341.8803999</v>
      </c>
      <c r="L38" s="86">
        <v>1764381583.2987001</v>
      </c>
      <c r="M38" s="86">
        <v>179228053.24680001</v>
      </c>
      <c r="N38" s="86">
        <v>162591161.79899999</v>
      </c>
      <c r="O38" s="86">
        <f t="shared" ref="O38:O40" si="9">N38/2</f>
        <v>81295580.899499997</v>
      </c>
      <c r="P38" s="86">
        <f t="shared" si="2"/>
        <v>81295580.899499997</v>
      </c>
      <c r="Q38" s="86">
        <v>3766669916.507</v>
      </c>
      <c r="R38" s="98">
        <v>0</v>
      </c>
      <c r="S38" s="86">
        <f t="shared" si="3"/>
        <v>3766669916.507</v>
      </c>
      <c r="T38" s="98">
        <f t="shared" si="4"/>
        <v>9979836640.9611015</v>
      </c>
      <c r="U38" s="99">
        <f t="shared" si="5"/>
        <v>8643967612.3815994</v>
      </c>
      <c r="V38" s="21">
        <v>26</v>
      </c>
      <c r="AI38" s="66">
        <v>0</v>
      </c>
    </row>
    <row r="39" spans="1:35" ht="30" customHeight="1">
      <c r="A39" s="21">
        <v>27</v>
      </c>
      <c r="B39" s="84" t="s">
        <v>113</v>
      </c>
      <c r="C39" s="88">
        <v>20</v>
      </c>
      <c r="D39" s="86">
        <v>2093114957.296</v>
      </c>
      <c r="E39" s="86">
        <v>0</v>
      </c>
      <c r="F39" s="87">
        <f t="shared" si="0"/>
        <v>2093114957.296</v>
      </c>
      <c r="G39" s="86">
        <v>286416050.41000003</v>
      </c>
      <c r="H39" s="86">
        <v>500000000</v>
      </c>
      <c r="I39" s="86">
        <f>2013749170.13-G39-H39</f>
        <v>1227333119.72</v>
      </c>
      <c r="J39" s="86">
        <f t="shared" si="1"/>
        <v>79365787.165999889</v>
      </c>
      <c r="K39" s="86">
        <v>1128069775.575</v>
      </c>
      <c r="L39" s="86">
        <v>1383843723.4033999</v>
      </c>
      <c r="M39" s="86">
        <v>213253092.6286</v>
      </c>
      <c r="N39" s="86">
        <v>127523864.943</v>
      </c>
      <c r="O39" s="86">
        <v>0</v>
      </c>
      <c r="P39" s="86">
        <f t="shared" si="2"/>
        <v>127523864.943</v>
      </c>
      <c r="Q39" s="86">
        <v>3808775961.1132998</v>
      </c>
      <c r="R39" s="98">
        <v>0</v>
      </c>
      <c r="S39" s="86">
        <f t="shared" si="3"/>
        <v>3808775961.1132998</v>
      </c>
      <c r="T39" s="98">
        <f t="shared" si="4"/>
        <v>8754581374.959301</v>
      </c>
      <c r="U39" s="99">
        <f t="shared" si="5"/>
        <v>6740832204.8292999</v>
      </c>
      <c r="V39" s="21">
        <v>27</v>
      </c>
      <c r="AI39" s="66">
        <v>0</v>
      </c>
    </row>
    <row r="40" spans="1:35" ht="30" customHeight="1">
      <c r="A40" s="21">
        <v>28</v>
      </c>
      <c r="B40" s="84" t="s">
        <v>114</v>
      </c>
      <c r="C40" s="88">
        <v>18</v>
      </c>
      <c r="D40" s="86">
        <v>2097261652.4414001</v>
      </c>
      <c r="E40" s="86">
        <f>417160037.5918+469651024.81</f>
        <v>886811062.40179992</v>
      </c>
      <c r="F40" s="87">
        <f t="shared" si="0"/>
        <v>2984072714.8431997</v>
      </c>
      <c r="G40" s="86">
        <v>161563693.81</v>
      </c>
      <c r="H40" s="86">
        <v>644248762.91999996</v>
      </c>
      <c r="I40" s="86">
        <f>984987121.34-G40-H40</f>
        <v>179174664.61000001</v>
      </c>
      <c r="J40" s="86">
        <f t="shared" si="1"/>
        <v>1999085593.5031996</v>
      </c>
      <c r="K40" s="86">
        <v>1130304608.1366999</v>
      </c>
      <c r="L40" s="86">
        <v>1771952371.8942001</v>
      </c>
      <c r="M40" s="86">
        <v>178471614.19499999</v>
      </c>
      <c r="N40" s="86">
        <v>127776504.0011</v>
      </c>
      <c r="O40" s="86">
        <f t="shared" si="9"/>
        <v>63888252.000550002</v>
      </c>
      <c r="P40" s="86">
        <f t="shared" si="2"/>
        <v>63888252.000550002</v>
      </c>
      <c r="Q40" s="86">
        <v>3603167793.3079</v>
      </c>
      <c r="R40" s="98">
        <v>0</v>
      </c>
      <c r="S40" s="86">
        <f t="shared" si="3"/>
        <v>3603167793.3079</v>
      </c>
      <c r="T40" s="98">
        <f t="shared" si="4"/>
        <v>9795745606.3780994</v>
      </c>
      <c r="U40" s="99">
        <f t="shared" si="5"/>
        <v>8746870233.03755</v>
      </c>
      <c r="V40" s="21">
        <v>28</v>
      </c>
      <c r="AI40" s="66">
        <v>0</v>
      </c>
    </row>
    <row r="41" spans="1:35" ht="30" customHeight="1">
      <c r="A41" s="21">
        <v>29</v>
      </c>
      <c r="B41" s="84" t="s">
        <v>115</v>
      </c>
      <c r="C41" s="88">
        <v>30</v>
      </c>
      <c r="D41" s="86">
        <v>2054743999.6823001</v>
      </c>
      <c r="E41" s="86">
        <v>0</v>
      </c>
      <c r="F41" s="87">
        <f t="shared" si="0"/>
        <v>2054743999.6823001</v>
      </c>
      <c r="G41" s="86">
        <v>245947370.66999999</v>
      </c>
      <c r="H41" s="86">
        <v>0</v>
      </c>
      <c r="I41" s="86">
        <f>1545118917.75-G41-H41</f>
        <v>1299171547.0799999</v>
      </c>
      <c r="J41" s="86">
        <f t="shared" si="1"/>
        <v>509625081.93230009</v>
      </c>
      <c r="K41" s="86">
        <v>1107390014.345</v>
      </c>
      <c r="L41" s="86">
        <v>1358475117.3090999</v>
      </c>
      <c r="M41" s="86">
        <v>178712197.03369999</v>
      </c>
      <c r="N41" s="86">
        <v>125186099.02159999</v>
      </c>
      <c r="O41" s="86">
        <v>0</v>
      </c>
      <c r="P41" s="86">
        <f t="shared" si="2"/>
        <v>125186099.02159999</v>
      </c>
      <c r="Q41" s="86">
        <v>3467402707.6810999</v>
      </c>
      <c r="R41" s="98">
        <v>0</v>
      </c>
      <c r="S41" s="86">
        <f t="shared" si="3"/>
        <v>3467402707.6810999</v>
      </c>
      <c r="T41" s="98">
        <f t="shared" si="4"/>
        <v>8291910135.0727997</v>
      </c>
      <c r="U41" s="99">
        <f t="shared" si="5"/>
        <v>6746791217.3227997</v>
      </c>
      <c r="V41" s="21">
        <v>29</v>
      </c>
      <c r="AI41" s="66">
        <v>0</v>
      </c>
    </row>
    <row r="42" spans="1:35" ht="30" customHeight="1">
      <c r="A42" s="21">
        <v>30</v>
      </c>
      <c r="B42" s="84" t="s">
        <v>116</v>
      </c>
      <c r="C42" s="88">
        <v>33</v>
      </c>
      <c r="D42" s="86">
        <v>2526931403.3312998</v>
      </c>
      <c r="E42" s="86">
        <v>0</v>
      </c>
      <c r="F42" s="87">
        <f t="shared" si="0"/>
        <v>2526931403.3312998</v>
      </c>
      <c r="G42" s="86">
        <v>429816561.88</v>
      </c>
      <c r="H42" s="86">
        <v>0</v>
      </c>
      <c r="I42" s="86">
        <f>1865235861.63-G42-H42</f>
        <v>1435419299.75</v>
      </c>
      <c r="J42" s="86">
        <f t="shared" si="1"/>
        <v>661695541.70129967</v>
      </c>
      <c r="K42" s="86">
        <v>1361872137.5589001</v>
      </c>
      <c r="L42" s="86">
        <v>1670657480.9879999</v>
      </c>
      <c r="M42" s="86">
        <v>253466774.7396</v>
      </c>
      <c r="N42" s="86">
        <v>153954305.22130001</v>
      </c>
      <c r="O42" s="86">
        <v>0</v>
      </c>
      <c r="P42" s="86">
        <f t="shared" si="2"/>
        <v>153954305.22130001</v>
      </c>
      <c r="Q42" s="86">
        <v>6462898022.7040997</v>
      </c>
      <c r="R42" s="98">
        <v>0</v>
      </c>
      <c r="S42" s="86">
        <f t="shared" si="3"/>
        <v>6462898022.7040997</v>
      </c>
      <c r="T42" s="98">
        <f t="shared" si="4"/>
        <v>12429780124.5432</v>
      </c>
      <c r="U42" s="99">
        <f t="shared" si="5"/>
        <v>10564544262.9132</v>
      </c>
      <c r="V42" s="21">
        <v>30</v>
      </c>
      <c r="AI42" s="66">
        <v>0</v>
      </c>
    </row>
    <row r="43" spans="1:35" ht="30" customHeight="1">
      <c r="A43" s="21">
        <v>31</v>
      </c>
      <c r="B43" s="84" t="s">
        <v>117</v>
      </c>
      <c r="C43" s="88">
        <v>17</v>
      </c>
      <c r="D43" s="86">
        <v>2352656408.7146001</v>
      </c>
      <c r="E43" s="86">
        <v>0</v>
      </c>
      <c r="F43" s="87">
        <f t="shared" si="0"/>
        <v>2352656408.7146001</v>
      </c>
      <c r="G43" s="86">
        <v>60304686.590000004</v>
      </c>
      <c r="H43" s="86">
        <v>1031399422.965</v>
      </c>
      <c r="I43" s="86">
        <f>1820896100.98-G43-H43</f>
        <v>729191991.42500007</v>
      </c>
      <c r="J43" s="86">
        <f t="shared" si="1"/>
        <v>531760307.73459971</v>
      </c>
      <c r="K43" s="86">
        <v>1267947839.0486</v>
      </c>
      <c r="L43" s="86">
        <v>1555437169.4572999</v>
      </c>
      <c r="M43" s="86">
        <v>168956905.38980001</v>
      </c>
      <c r="N43" s="86">
        <v>143336531.55379999</v>
      </c>
      <c r="O43" s="86">
        <f t="shared" ref="O43:O44" si="10">N43/2</f>
        <v>71668265.776899993</v>
      </c>
      <c r="P43" s="86">
        <f t="shared" si="2"/>
        <v>71668265.776899993</v>
      </c>
      <c r="Q43" s="86">
        <v>3474742127.5577002</v>
      </c>
      <c r="R43" s="98">
        <v>0</v>
      </c>
      <c r="S43" s="86">
        <f t="shared" si="3"/>
        <v>3474742127.5577002</v>
      </c>
      <c r="T43" s="98">
        <f t="shared" si="4"/>
        <v>8963076981.7217999</v>
      </c>
      <c r="U43" s="99">
        <f t="shared" si="5"/>
        <v>7070512614.9648991</v>
      </c>
      <c r="V43" s="21">
        <v>31</v>
      </c>
      <c r="AI43" s="66">
        <v>0</v>
      </c>
    </row>
    <row r="44" spans="1:35" ht="30" customHeight="1">
      <c r="A44" s="21">
        <v>32</v>
      </c>
      <c r="B44" s="84" t="s">
        <v>118</v>
      </c>
      <c r="C44" s="88">
        <v>23</v>
      </c>
      <c r="D44" s="86">
        <v>2429737376.7062001</v>
      </c>
      <c r="E44" s="86">
        <f>2723353996.8867+2495999519.88</f>
        <v>5219353516.7667007</v>
      </c>
      <c r="F44" s="87">
        <f t="shared" si="0"/>
        <v>7649090893.4729004</v>
      </c>
      <c r="G44" s="86">
        <v>289308919.64999998</v>
      </c>
      <c r="H44" s="86">
        <v>0</v>
      </c>
      <c r="I44" s="86">
        <f>663228523.24-G44-H44</f>
        <v>373919603.59000003</v>
      </c>
      <c r="J44" s="86">
        <f t="shared" si="1"/>
        <v>6985862370.2329006</v>
      </c>
      <c r="K44" s="86">
        <v>1309490091.6422</v>
      </c>
      <c r="L44" s="86">
        <v>3654464114.3137002</v>
      </c>
      <c r="M44" s="86">
        <v>242046092.9799</v>
      </c>
      <c r="N44" s="86">
        <v>148032720.32139999</v>
      </c>
      <c r="O44" s="86">
        <f t="shared" si="10"/>
        <v>74016360.160699993</v>
      </c>
      <c r="P44" s="86">
        <f t="shared" si="2"/>
        <v>74016360.160699993</v>
      </c>
      <c r="Q44" s="86">
        <v>10006659732.164301</v>
      </c>
      <c r="R44" s="98">
        <v>0</v>
      </c>
      <c r="S44" s="86">
        <f t="shared" si="3"/>
        <v>10006659732.164301</v>
      </c>
      <c r="T44" s="98">
        <f t="shared" si="4"/>
        <v>23009783644.894402</v>
      </c>
      <c r="U44" s="99">
        <f t="shared" si="5"/>
        <v>22272538761.493702</v>
      </c>
      <c r="V44" s="21">
        <v>32</v>
      </c>
      <c r="AI44" s="66">
        <v>0</v>
      </c>
    </row>
    <row r="45" spans="1:35" ht="30" customHeight="1">
      <c r="A45" s="21">
        <v>33</v>
      </c>
      <c r="B45" s="84" t="s">
        <v>119</v>
      </c>
      <c r="C45" s="88">
        <v>23</v>
      </c>
      <c r="D45" s="86">
        <v>2482971020.8297</v>
      </c>
      <c r="E45" s="86">
        <v>0</v>
      </c>
      <c r="F45" s="87">
        <f t="shared" si="0"/>
        <v>2482971020.8297</v>
      </c>
      <c r="G45" s="86">
        <v>73111095.489999995</v>
      </c>
      <c r="H45" s="86">
        <v>206017834</v>
      </c>
      <c r="I45" s="86">
        <f>1156701797.62-G45-H45</f>
        <v>877572868.12999988</v>
      </c>
      <c r="J45" s="86">
        <f t="shared" si="1"/>
        <v>1326269223.2097003</v>
      </c>
      <c r="K45" s="86">
        <v>1338179994.5881</v>
      </c>
      <c r="L45" s="86">
        <v>1641593477.9820001</v>
      </c>
      <c r="M45" s="86">
        <v>166646838.89399999</v>
      </c>
      <c r="N45" s="86">
        <v>151276001.35569999</v>
      </c>
      <c r="O45" s="86">
        <v>0</v>
      </c>
      <c r="P45" s="86">
        <f t="shared" si="2"/>
        <v>151276001.35569999</v>
      </c>
      <c r="Q45" s="86">
        <v>3566869946.6466999</v>
      </c>
      <c r="R45" s="98">
        <v>0</v>
      </c>
      <c r="S45" s="86">
        <f t="shared" si="3"/>
        <v>3566869946.6466999</v>
      </c>
      <c r="T45" s="98">
        <f t="shared" si="4"/>
        <v>9347537280.2961998</v>
      </c>
      <c r="U45" s="99">
        <f t="shared" si="5"/>
        <v>8190835482.6761999</v>
      </c>
      <c r="V45" s="21">
        <v>33</v>
      </c>
      <c r="AI45" s="66">
        <v>0</v>
      </c>
    </row>
    <row r="46" spans="1:35" ht="30" customHeight="1">
      <c r="A46" s="21">
        <v>34</v>
      </c>
      <c r="B46" s="84" t="s">
        <v>120</v>
      </c>
      <c r="C46" s="88">
        <v>16</v>
      </c>
      <c r="D46" s="86">
        <v>2170220413.0071001</v>
      </c>
      <c r="E46" s="86">
        <v>0</v>
      </c>
      <c r="F46" s="87">
        <f t="shared" si="0"/>
        <v>2170220413.0071001</v>
      </c>
      <c r="G46" s="86">
        <v>109030571.81999999</v>
      </c>
      <c r="H46" s="86">
        <v>0</v>
      </c>
      <c r="I46" s="86">
        <f>395028867.5-G46-H46</f>
        <v>285998295.68000001</v>
      </c>
      <c r="J46" s="86">
        <f t="shared" si="1"/>
        <v>1775191545.5071001</v>
      </c>
      <c r="K46" s="86">
        <v>1169625225.655</v>
      </c>
      <c r="L46" s="86">
        <v>1434821287.0359001</v>
      </c>
      <c r="M46" s="86">
        <v>142210837.2798</v>
      </c>
      <c r="N46" s="86">
        <v>132221545.6347</v>
      </c>
      <c r="O46" s="86">
        <v>0</v>
      </c>
      <c r="P46" s="86">
        <f t="shared" si="2"/>
        <v>132221545.6347</v>
      </c>
      <c r="Q46" s="86">
        <v>3064511030.9292002</v>
      </c>
      <c r="R46" s="98">
        <v>0</v>
      </c>
      <c r="S46" s="86">
        <f t="shared" si="3"/>
        <v>3064511030.9292002</v>
      </c>
      <c r="T46" s="98">
        <f t="shared" si="4"/>
        <v>8113610339.5417004</v>
      </c>
      <c r="U46" s="99">
        <f t="shared" si="5"/>
        <v>7718581472.0417004</v>
      </c>
      <c r="V46" s="21">
        <v>34</v>
      </c>
      <c r="AI46" s="66">
        <v>0</v>
      </c>
    </row>
    <row r="47" spans="1:35" ht="30" customHeight="1">
      <c r="A47" s="21">
        <v>35</v>
      </c>
      <c r="B47" s="84" t="s">
        <v>121</v>
      </c>
      <c r="C47" s="88">
        <v>17</v>
      </c>
      <c r="D47" s="86">
        <v>2237218655.7245998</v>
      </c>
      <c r="E47" s="86">
        <v>0</v>
      </c>
      <c r="F47" s="87">
        <f t="shared" si="0"/>
        <v>2237218655.7245998</v>
      </c>
      <c r="G47" s="86">
        <v>51817736.950000003</v>
      </c>
      <c r="H47" s="86">
        <v>0</v>
      </c>
      <c r="I47" s="86">
        <f>555636358.75-G47-H47</f>
        <v>503818621.80000001</v>
      </c>
      <c r="J47" s="86">
        <f t="shared" si="1"/>
        <v>1681582296.9746001</v>
      </c>
      <c r="K47" s="86">
        <v>1205733463.4576001</v>
      </c>
      <c r="L47" s="86">
        <v>1479116559.6572001</v>
      </c>
      <c r="M47" s="86">
        <v>142674553.34</v>
      </c>
      <c r="N47" s="86">
        <v>136303440.3371</v>
      </c>
      <c r="O47" s="86">
        <v>0</v>
      </c>
      <c r="P47" s="86">
        <f t="shared" si="2"/>
        <v>136303440.3371</v>
      </c>
      <c r="Q47" s="86">
        <v>3212010965.7452002</v>
      </c>
      <c r="R47" s="98">
        <v>0</v>
      </c>
      <c r="S47" s="86">
        <f t="shared" si="3"/>
        <v>3212010965.7452002</v>
      </c>
      <c r="T47" s="98">
        <f t="shared" si="4"/>
        <v>8413057638.2617006</v>
      </c>
      <c r="U47" s="99">
        <f t="shared" si="5"/>
        <v>7857421279.5117006</v>
      </c>
      <c r="V47" s="21">
        <v>35</v>
      </c>
      <c r="AI47" s="66">
        <v>0</v>
      </c>
    </row>
    <row r="48" spans="1:35" ht="30" customHeight="1">
      <c r="A48" s="21">
        <v>36</v>
      </c>
      <c r="B48" s="84" t="s">
        <v>122</v>
      </c>
      <c r="C48" s="88">
        <v>14</v>
      </c>
      <c r="D48" s="86">
        <v>2241983278.2054</v>
      </c>
      <c r="E48" s="86">
        <v>0</v>
      </c>
      <c r="F48" s="87">
        <f t="shared" si="0"/>
        <v>2241983278.2054</v>
      </c>
      <c r="G48" s="86">
        <v>66458327.479999997</v>
      </c>
      <c r="H48" s="86">
        <v>422213140</v>
      </c>
      <c r="I48" s="86">
        <f>1068088320.01-G48-H48</f>
        <v>579416852.52999997</v>
      </c>
      <c r="J48" s="86">
        <f t="shared" si="1"/>
        <v>1173894958.1954</v>
      </c>
      <c r="K48" s="86">
        <v>1208301323.6671</v>
      </c>
      <c r="L48" s="86">
        <v>1482266646.0359001</v>
      </c>
      <c r="M48" s="86">
        <v>154787041.99669999</v>
      </c>
      <c r="N48" s="86">
        <v>136593726.86520001</v>
      </c>
      <c r="O48" s="86">
        <v>0</v>
      </c>
      <c r="P48" s="86">
        <f t="shared" si="2"/>
        <v>136593726.86520001</v>
      </c>
      <c r="Q48" s="86">
        <v>3390440580.2058001</v>
      </c>
      <c r="R48" s="98">
        <v>0</v>
      </c>
      <c r="S48" s="86">
        <f t="shared" si="3"/>
        <v>3390440580.2058001</v>
      </c>
      <c r="T48" s="98">
        <f t="shared" si="4"/>
        <v>8614372596.9761009</v>
      </c>
      <c r="U48" s="99">
        <f t="shared" si="5"/>
        <v>7546284276.9661007</v>
      </c>
      <c r="V48" s="21">
        <v>36</v>
      </c>
      <c r="AI48" s="66">
        <v>0</v>
      </c>
    </row>
    <row r="49" spans="1:35" ht="30" customHeight="1">
      <c r="A49" s="21">
        <v>37</v>
      </c>
      <c r="B49" s="84" t="s">
        <v>123</v>
      </c>
      <c r="C49" s="88"/>
      <c r="D49" s="86"/>
      <c r="E49" s="86">
        <f>68531908.8726+6099400.47</f>
        <v>74631309.342600003</v>
      </c>
      <c r="F49" s="87">
        <f t="shared" si="0"/>
        <v>74631309.342600003</v>
      </c>
      <c r="G49" s="86">
        <v>0</v>
      </c>
      <c r="H49" s="86">
        <v>0</v>
      </c>
      <c r="I49" s="86">
        <v>0</v>
      </c>
      <c r="J49" s="86">
        <f t="shared" si="1"/>
        <v>74631309.342600003</v>
      </c>
      <c r="K49" s="86">
        <v>0</v>
      </c>
      <c r="L49" s="86">
        <v>5004797.4800000004</v>
      </c>
      <c r="M49" s="86">
        <v>0</v>
      </c>
      <c r="N49" s="86">
        <v>0</v>
      </c>
      <c r="O49" s="86"/>
      <c r="P49" s="86"/>
      <c r="Q49" s="86">
        <v>0</v>
      </c>
      <c r="R49" s="101"/>
      <c r="S49" s="86"/>
      <c r="T49" s="98">
        <f t="shared" si="4"/>
        <v>79636106.822600007</v>
      </c>
      <c r="U49" s="99">
        <f t="shared" si="5"/>
        <v>79636106.822600007</v>
      </c>
      <c r="V49" s="21"/>
      <c r="AI49" s="66"/>
    </row>
    <row r="50" spans="1:35" ht="30" customHeight="1">
      <c r="A50" s="21"/>
      <c r="B50" s="89" t="s">
        <v>27</v>
      </c>
      <c r="C50" s="89"/>
      <c r="D50" s="90">
        <f>SUM(D13:D49)</f>
        <v>85433796568.577484</v>
      </c>
      <c r="E50" s="90">
        <f t="shared" ref="E50:U50" si="11">SUM(E13:E49)</f>
        <v>29103063071.629597</v>
      </c>
      <c r="F50" s="90">
        <f t="shared" si="11"/>
        <v>114536859640.20708</v>
      </c>
      <c r="G50" s="90">
        <f t="shared" si="11"/>
        <v>9878313886.1299992</v>
      </c>
      <c r="H50" s="90">
        <f t="shared" si="11"/>
        <v>7571640941.3649998</v>
      </c>
      <c r="I50" s="90">
        <f t="shared" si="11"/>
        <v>22256778924.055</v>
      </c>
      <c r="J50" s="90">
        <f t="shared" si="11"/>
        <v>74830125888.657104</v>
      </c>
      <c r="K50" s="90">
        <f t="shared" si="11"/>
        <v>46043951568.783897</v>
      </c>
      <c r="L50" s="90">
        <f t="shared" si="11"/>
        <v>68510777295.08329</v>
      </c>
      <c r="M50" s="90">
        <f t="shared" si="11"/>
        <v>7051489094.3449011</v>
      </c>
      <c r="N50" s="90">
        <f t="shared" si="11"/>
        <v>5205088185.5284977</v>
      </c>
      <c r="O50" s="90">
        <f t="shared" si="11"/>
        <v>1045478179.58455</v>
      </c>
      <c r="P50" s="90">
        <f t="shared" si="11"/>
        <v>4159610005.9439492</v>
      </c>
      <c r="Q50" s="90">
        <f t="shared" si="11"/>
        <v>160970469456.60007</v>
      </c>
      <c r="R50" s="90">
        <f t="shared" si="11"/>
        <v>8717853446.5</v>
      </c>
      <c r="S50" s="90">
        <f t="shared" si="11"/>
        <v>152252616010.10004</v>
      </c>
      <c r="T50" s="90">
        <f t="shared" si="11"/>
        <v>402318635240.54767</v>
      </c>
      <c r="U50" s="90">
        <f t="shared" si="11"/>
        <v>352848569862.91315</v>
      </c>
      <c r="V50" s="90"/>
    </row>
    <row r="51" spans="1:35">
      <c r="B51" s="91"/>
      <c r="C51" s="57"/>
      <c r="D51" s="58"/>
      <c r="E51" s="92"/>
      <c r="F51" s="57"/>
      <c r="G51" s="58"/>
      <c r="H51" s="58"/>
      <c r="I51" s="58"/>
      <c r="J51" s="95"/>
      <c r="K51" s="96"/>
      <c r="L51" s="96"/>
      <c r="M51" s="96"/>
      <c r="N51" s="92"/>
      <c r="O51" s="92"/>
      <c r="P51" s="92"/>
      <c r="Q51" s="92"/>
      <c r="R51" s="92"/>
      <c r="S51" s="92"/>
      <c r="T51" s="66"/>
    </row>
    <row r="52" spans="1:35">
      <c r="B52" s="57"/>
      <c r="C52" s="57"/>
      <c r="D52" s="57"/>
      <c r="E52" s="57"/>
      <c r="F52" s="57"/>
      <c r="G52" s="92">
        <f>G50+H50+I50</f>
        <v>39706733751.550003</v>
      </c>
      <c r="H52" s="57"/>
      <c r="I52" s="58"/>
      <c r="J52" s="58"/>
      <c r="K52" s="58"/>
      <c r="L52" s="58"/>
      <c r="M52" s="58"/>
      <c r="N52" s="91"/>
      <c r="O52" s="91"/>
      <c r="P52" s="97">
        <f>P50+O50</f>
        <v>5205088185.5284996</v>
      </c>
      <c r="Q52" s="91"/>
      <c r="R52" s="91"/>
      <c r="S52" s="91"/>
      <c r="U52" s="66">
        <f>U50+R50+O50+I50+H50+G50</f>
        <v>402318635240.54767</v>
      </c>
    </row>
    <row r="53" spans="1:35">
      <c r="G53" s="66">
        <f>I50+H50</f>
        <v>29828419865.419998</v>
      </c>
      <c r="I53" s="66"/>
      <c r="J53" s="60"/>
      <c r="K53" s="60"/>
      <c r="L53" s="60"/>
      <c r="M53" s="60"/>
      <c r="U53" s="66"/>
    </row>
    <row r="54" spans="1:35">
      <c r="C54" s="93"/>
      <c r="E54" s="66"/>
      <c r="G54" s="63">
        <v>27462560883.52</v>
      </c>
      <c r="I54" s="66"/>
      <c r="J54" s="63"/>
      <c r="K54" s="63"/>
      <c r="L54" s="63"/>
      <c r="M54" s="63"/>
    </row>
    <row r="55" spans="1:35">
      <c r="C55" s="93"/>
      <c r="G55" s="66">
        <f>G53-G54</f>
        <v>2365858981.8999977</v>
      </c>
      <c r="J55" s="66"/>
      <c r="K55" s="66"/>
      <c r="L55" s="66"/>
      <c r="M55" s="66"/>
    </row>
    <row r="58" spans="1:35" ht="21">
      <c r="A58" s="94" t="s">
        <v>56</v>
      </c>
    </row>
  </sheetData>
  <mergeCells count="28">
    <mergeCell ref="A1:V1"/>
    <mergeCell ref="A2:V2"/>
    <mergeCell ref="A3:V3"/>
    <mergeCell ref="A4:U4"/>
    <mergeCell ref="D5:U5"/>
    <mergeCell ref="A7:V7"/>
    <mergeCell ref="A8:V8"/>
    <mergeCell ref="A9:V9"/>
    <mergeCell ref="G10:I10"/>
    <mergeCell ref="A10:A11"/>
    <mergeCell ref="B10:B11"/>
    <mergeCell ref="C10:C11"/>
    <mergeCell ref="D10:D11"/>
    <mergeCell ref="E10:E11"/>
    <mergeCell ref="F10:F11"/>
    <mergeCell ref="J10:J11"/>
    <mergeCell ref="K10:K11"/>
    <mergeCell ref="L10:L11"/>
    <mergeCell ref="M10:M11"/>
    <mergeCell ref="N10:N11"/>
    <mergeCell ref="O10:O11"/>
    <mergeCell ref="U10:U11"/>
    <mergeCell ref="V10:V11"/>
    <mergeCell ref="P10:P11"/>
    <mergeCell ref="Q10:Q11"/>
    <mergeCell ref="R10:R11"/>
    <mergeCell ref="S10:S11"/>
    <mergeCell ref="T10:T11"/>
  </mergeCells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2BD08F-CB64-4579-9FED-2B5144668BA3}">
  <dimension ref="A1:W58"/>
  <sheetViews>
    <sheetView topLeftCell="A7" workbookViewId="0">
      <pane xSplit="3" ySplit="6" topLeftCell="D41" activePane="bottomRight" state="frozen"/>
      <selection pane="topRight"/>
      <selection pane="bottomLeft"/>
      <selection pane="bottomRight" activeCell="A9" sqref="A9:J50"/>
    </sheetView>
  </sheetViews>
  <sheetFormatPr defaultColWidth="8.88671875" defaultRowHeight="13.2"/>
  <cols>
    <col min="1" max="1" width="4.109375" style="1" customWidth="1"/>
    <col min="2" max="2" width="22.44140625" style="1" customWidth="1"/>
    <col min="3" max="3" width="7.44140625" style="1" customWidth="1"/>
    <col min="4" max="7" width="25.5546875" style="1" customWidth="1"/>
    <col min="8" max="9" width="22" style="1" customWidth="1"/>
    <col min="10" max="10" width="29.44140625" style="1" customWidth="1"/>
    <col min="11" max="11" width="8.88671875" style="1"/>
    <col min="12" max="12" width="16.33203125" style="1" customWidth="1"/>
    <col min="13" max="13" width="16.88671875" style="1" customWidth="1"/>
    <col min="14" max="14" width="21" style="1" customWidth="1"/>
    <col min="15" max="15" width="8.88671875" style="1"/>
    <col min="16" max="16" width="17.44140625" style="1" customWidth="1"/>
    <col min="17" max="17" width="12.33203125" style="1" customWidth="1"/>
    <col min="18" max="18" width="17.88671875" style="1" customWidth="1"/>
    <col min="19" max="20" width="8.88671875" style="1"/>
    <col min="21" max="21" width="17.88671875" style="1" customWidth="1"/>
    <col min="22" max="22" width="16.33203125" style="1" customWidth="1"/>
    <col min="23" max="23" width="17.88671875" style="1" customWidth="1"/>
    <col min="24" max="16384" width="8.88671875" style="1"/>
  </cols>
  <sheetData>
    <row r="1" spans="1:23" ht="22.8">
      <c r="A1" s="151" t="s">
        <v>62</v>
      </c>
      <c r="B1" s="151"/>
      <c r="C1" s="151"/>
      <c r="D1" s="151"/>
      <c r="E1" s="151"/>
      <c r="F1" s="151"/>
      <c r="G1" s="151"/>
      <c r="H1" s="151"/>
      <c r="I1" s="151"/>
      <c r="J1" s="151"/>
    </row>
    <row r="2" spans="1:23" ht="24.6">
      <c r="A2" s="152" t="s">
        <v>63</v>
      </c>
      <c r="B2" s="152"/>
      <c r="C2" s="152"/>
      <c r="D2" s="152"/>
      <c r="E2" s="152"/>
      <c r="F2" s="152"/>
      <c r="G2" s="152"/>
      <c r="H2" s="152"/>
      <c r="I2" s="152"/>
      <c r="J2" s="152"/>
    </row>
    <row r="3" spans="1:23" ht="18" customHeight="1">
      <c r="A3" s="153" t="s">
        <v>64</v>
      </c>
      <c r="B3" s="153"/>
      <c r="C3" s="153"/>
      <c r="D3" s="153"/>
      <c r="E3" s="153"/>
      <c r="F3" s="153"/>
      <c r="G3" s="153"/>
      <c r="H3" s="153"/>
      <c r="I3" s="153"/>
      <c r="J3" s="153"/>
    </row>
    <row r="4" spans="1:23" ht="17.399999999999999">
      <c r="A4" s="154" t="s">
        <v>65</v>
      </c>
      <c r="B4" s="154"/>
      <c r="C4" s="154"/>
      <c r="D4" s="154"/>
      <c r="E4" s="154"/>
      <c r="F4" s="154"/>
      <c r="G4" s="154"/>
      <c r="H4" s="154"/>
      <c r="I4" s="154"/>
      <c r="J4" s="154"/>
    </row>
    <row r="5" spans="1:23" ht="20.399999999999999">
      <c r="D5" s="138"/>
      <c r="E5" s="138"/>
      <c r="F5" s="138"/>
      <c r="G5" s="138"/>
      <c r="H5" s="138"/>
      <c r="I5" s="138"/>
      <c r="J5" s="138"/>
    </row>
    <row r="6" spans="1:23" ht="15.6">
      <c r="A6" s="6">
        <v>1</v>
      </c>
      <c r="B6" s="6">
        <v>2</v>
      </c>
      <c r="C6" s="6">
        <v>3</v>
      </c>
      <c r="D6" s="6" t="s">
        <v>67</v>
      </c>
      <c r="E6" s="6">
        <v>11</v>
      </c>
      <c r="F6" s="6">
        <v>12</v>
      </c>
      <c r="G6" s="6">
        <v>13</v>
      </c>
      <c r="H6" s="6">
        <v>16</v>
      </c>
      <c r="I6" s="6">
        <v>19</v>
      </c>
      <c r="J6" s="6" t="s">
        <v>69</v>
      </c>
    </row>
    <row r="7" spans="1:23" ht="15.6">
      <c r="A7" s="148"/>
      <c r="B7" s="149"/>
      <c r="C7" s="149"/>
      <c r="D7" s="149"/>
      <c r="E7" s="149"/>
      <c r="F7" s="149"/>
      <c r="G7" s="149"/>
      <c r="H7" s="149"/>
      <c r="I7" s="149"/>
      <c r="J7" s="149"/>
    </row>
    <row r="8" spans="1:23" ht="15.6">
      <c r="A8" s="148"/>
      <c r="B8" s="149"/>
      <c r="C8" s="149"/>
      <c r="D8" s="149"/>
      <c r="E8" s="149"/>
      <c r="F8" s="149"/>
      <c r="G8" s="149"/>
      <c r="H8" s="149"/>
      <c r="I8" s="149"/>
      <c r="J8" s="149"/>
    </row>
    <row r="9" spans="1:23" ht="15.6">
      <c r="A9" s="148"/>
      <c r="B9" s="149"/>
      <c r="C9" s="149"/>
      <c r="D9" s="149"/>
      <c r="E9" s="149"/>
      <c r="F9" s="149"/>
      <c r="G9" s="149"/>
      <c r="H9" s="149"/>
      <c r="I9" s="149"/>
      <c r="J9" s="149"/>
    </row>
    <row r="10" spans="1:23" ht="27.6" customHeight="1">
      <c r="A10" s="144" t="s">
        <v>20</v>
      </c>
      <c r="B10" s="144" t="s">
        <v>21</v>
      </c>
      <c r="C10" s="144" t="s">
        <v>70</v>
      </c>
      <c r="D10" s="144" t="s">
        <v>49</v>
      </c>
      <c r="E10" s="144" t="s">
        <v>75</v>
      </c>
      <c r="F10" s="144" t="s">
        <v>24</v>
      </c>
      <c r="G10" s="144" t="s">
        <v>25</v>
      </c>
      <c r="H10" s="144" t="s">
        <v>78</v>
      </c>
      <c r="I10" s="144" t="s">
        <v>81</v>
      </c>
      <c r="J10" s="144" t="s">
        <v>83</v>
      </c>
    </row>
    <row r="11" spans="1:23" ht="50.25" customHeight="1">
      <c r="A11" s="145"/>
      <c r="B11" s="145"/>
      <c r="C11" s="145"/>
      <c r="D11" s="145"/>
      <c r="E11" s="145"/>
      <c r="F11" s="145"/>
      <c r="G11" s="145"/>
      <c r="H11" s="145"/>
      <c r="I11" s="145"/>
      <c r="J11" s="145"/>
    </row>
    <row r="12" spans="1:23" ht="21" customHeight="1">
      <c r="A12" s="21"/>
      <c r="B12" s="21"/>
      <c r="C12" s="21"/>
      <c r="D12" s="135" t="s">
        <v>28</v>
      </c>
      <c r="E12" s="135" t="s">
        <v>28</v>
      </c>
      <c r="F12" s="135" t="s">
        <v>28</v>
      </c>
      <c r="G12" s="135" t="s">
        <v>28</v>
      </c>
      <c r="H12" s="135" t="s">
        <v>28</v>
      </c>
      <c r="I12" s="135" t="s">
        <v>28</v>
      </c>
      <c r="J12" s="135" t="s">
        <v>28</v>
      </c>
    </row>
    <row r="13" spans="1:23" ht="30" customHeight="1">
      <c r="A13" s="21">
        <v>1</v>
      </c>
      <c r="B13" s="84" t="s">
        <v>87</v>
      </c>
      <c r="C13" s="85">
        <v>17</v>
      </c>
      <c r="D13" s="86">
        <v>1925732767.4026999</v>
      </c>
      <c r="E13" s="86">
        <v>1136978732.6248</v>
      </c>
      <c r="F13" s="86">
        <v>1509303935.1681001</v>
      </c>
      <c r="G13" s="86">
        <v>177941978.80540001</v>
      </c>
      <c r="H13" s="86">
        <v>64265493.802599996</v>
      </c>
      <c r="I13" s="86">
        <v>3254479307.6328001</v>
      </c>
      <c r="J13" s="99">
        <v>8068702215.4364004</v>
      </c>
      <c r="W13" s="66">
        <v>0</v>
      </c>
    </row>
    <row r="14" spans="1:23" ht="30" customHeight="1">
      <c r="A14" s="21">
        <v>2</v>
      </c>
      <c r="B14" s="84" t="s">
        <v>88</v>
      </c>
      <c r="C14" s="88">
        <v>21</v>
      </c>
      <c r="D14" s="86">
        <v>1604471623.3192</v>
      </c>
      <c r="E14" s="86">
        <v>1209549849.3915999</v>
      </c>
      <c r="F14" s="86">
        <v>1483798257.4026999</v>
      </c>
      <c r="G14" s="86">
        <v>160270783.55759999</v>
      </c>
      <c r="H14" s="86">
        <v>136734867.80289999</v>
      </c>
      <c r="I14" s="86">
        <v>3771763483.0658998</v>
      </c>
      <c r="J14" s="99">
        <v>8366588864.5399008</v>
      </c>
      <c r="W14" s="66">
        <v>0</v>
      </c>
    </row>
    <row r="15" spans="1:23" ht="30" customHeight="1">
      <c r="A15" s="21">
        <v>3</v>
      </c>
      <c r="B15" s="84" t="s">
        <v>89</v>
      </c>
      <c r="C15" s="88">
        <v>31</v>
      </c>
      <c r="D15" s="86">
        <v>6333113923.2146997</v>
      </c>
      <c r="E15" s="86">
        <v>1220790101.0846</v>
      </c>
      <c r="F15" s="86">
        <v>3956571581.6602998</v>
      </c>
      <c r="G15" s="86">
        <v>176990140.76710001</v>
      </c>
      <c r="H15" s="86">
        <v>69002767.091649994</v>
      </c>
      <c r="I15" s="86">
        <v>3706722613.8765998</v>
      </c>
      <c r="J15" s="99">
        <v>15463191127.694948</v>
      </c>
      <c r="W15" s="66">
        <v>0</v>
      </c>
    </row>
    <row r="16" spans="1:23" ht="30" customHeight="1">
      <c r="A16" s="21">
        <v>4</v>
      </c>
      <c r="B16" s="84" t="s">
        <v>90</v>
      </c>
      <c r="C16" s="88">
        <v>21</v>
      </c>
      <c r="D16" s="86">
        <v>2251827825.7628002</v>
      </c>
      <c r="E16" s="86">
        <v>1207283900.1477001</v>
      </c>
      <c r="F16" s="86">
        <v>1591931708.5816</v>
      </c>
      <c r="G16" s="86">
        <v>231080402.69859999</v>
      </c>
      <c r="H16" s="86">
        <v>136478711.12580001</v>
      </c>
      <c r="I16" s="86">
        <v>3981592425.1341</v>
      </c>
      <c r="J16" s="99">
        <v>9400194973.4505997</v>
      </c>
      <c r="W16" s="66">
        <v>0</v>
      </c>
    </row>
    <row r="17" spans="1:23" ht="30" customHeight="1">
      <c r="A17" s="21">
        <v>5</v>
      </c>
      <c r="B17" s="84" t="s">
        <v>91</v>
      </c>
      <c r="C17" s="88">
        <v>20</v>
      </c>
      <c r="D17" s="86">
        <v>705521261.41180038</v>
      </c>
      <c r="E17" s="86">
        <v>1452402980.6331999</v>
      </c>
      <c r="F17" s="86">
        <v>1781714918.8083999</v>
      </c>
      <c r="G17" s="86">
        <v>181259900.7818</v>
      </c>
      <c r="H17" s="86">
        <v>164188462.0573</v>
      </c>
      <c r="I17" s="86">
        <v>3916933989.5847998</v>
      </c>
      <c r="J17" s="99">
        <v>8202021513.2772999</v>
      </c>
      <c r="W17" s="66">
        <v>0</v>
      </c>
    </row>
    <row r="18" spans="1:23" ht="30" customHeight="1">
      <c r="A18" s="21">
        <v>6</v>
      </c>
      <c r="B18" s="84" t="s">
        <v>92</v>
      </c>
      <c r="C18" s="88">
        <v>8</v>
      </c>
      <c r="D18" s="86">
        <v>6039505666.9382992</v>
      </c>
      <c r="E18" s="86">
        <v>1074365385.9078</v>
      </c>
      <c r="F18" s="86">
        <v>3384290310.0152998</v>
      </c>
      <c r="G18" s="86">
        <v>134269299.57210001</v>
      </c>
      <c r="H18" s="86">
        <v>60726397.133550003</v>
      </c>
      <c r="I18" s="86">
        <v>3028083026.7477002</v>
      </c>
      <c r="J18" s="99">
        <v>13721240086.314749</v>
      </c>
      <c r="W18" s="66">
        <v>0</v>
      </c>
    </row>
    <row r="19" spans="1:23" ht="30" customHeight="1">
      <c r="A19" s="21">
        <v>7</v>
      </c>
      <c r="B19" s="84" t="s">
        <v>93</v>
      </c>
      <c r="C19" s="88">
        <v>23</v>
      </c>
      <c r="D19" s="86">
        <v>2204262150.5179</v>
      </c>
      <c r="E19" s="86">
        <v>1361721683.5290999</v>
      </c>
      <c r="F19" s="86">
        <v>1670472913.6243</v>
      </c>
      <c r="G19" s="86">
        <v>179163957.5271</v>
      </c>
      <c r="H19" s="86">
        <v>76968648.491549999</v>
      </c>
      <c r="I19" s="86">
        <v>3794948760.2658</v>
      </c>
      <c r="J19" s="99">
        <v>9287538113.9557495</v>
      </c>
      <c r="W19" s="66">
        <v>0</v>
      </c>
    </row>
    <row r="20" spans="1:23" ht="30" customHeight="1">
      <c r="A20" s="21">
        <v>8</v>
      </c>
      <c r="B20" s="84" t="s">
        <v>94</v>
      </c>
      <c r="C20" s="88">
        <v>27</v>
      </c>
      <c r="D20" s="86">
        <v>2564693835.7014003</v>
      </c>
      <c r="E20" s="86">
        <v>1508592471.5478001</v>
      </c>
      <c r="F20" s="86">
        <v>1850644586.1122999</v>
      </c>
      <c r="G20" s="86">
        <v>178069395.3687</v>
      </c>
      <c r="H20" s="86">
        <v>170540463.685</v>
      </c>
      <c r="I20" s="86">
        <v>3914539783.6499</v>
      </c>
      <c r="J20" s="99">
        <v>10187080536.0651</v>
      </c>
      <c r="W20" s="66">
        <v>0</v>
      </c>
    </row>
    <row r="21" spans="1:23" ht="30" customHeight="1">
      <c r="A21" s="21">
        <v>9</v>
      </c>
      <c r="B21" s="84" t="s">
        <v>95</v>
      </c>
      <c r="C21" s="88">
        <v>18</v>
      </c>
      <c r="D21" s="86">
        <v>742284232.78789985</v>
      </c>
      <c r="E21" s="86">
        <v>1220998296.2976</v>
      </c>
      <c r="F21" s="86">
        <v>1497842478.5397</v>
      </c>
      <c r="G21" s="86">
        <v>158964740.5544</v>
      </c>
      <c r="H21" s="86">
        <v>69014534.917950004</v>
      </c>
      <c r="I21" s="86">
        <v>3327779907.6503</v>
      </c>
      <c r="J21" s="99">
        <v>7016884190.7478504</v>
      </c>
      <c r="W21" s="66">
        <v>0</v>
      </c>
    </row>
    <row r="22" spans="1:23" ht="30" customHeight="1">
      <c r="A22" s="21">
        <v>10</v>
      </c>
      <c r="B22" s="84" t="s">
        <v>96</v>
      </c>
      <c r="C22" s="88">
        <v>25</v>
      </c>
      <c r="D22" s="86">
        <v>10002964919.249798</v>
      </c>
      <c r="E22" s="86">
        <v>1232867583.4052999</v>
      </c>
      <c r="F22" s="86">
        <v>5811302542.9813004</v>
      </c>
      <c r="G22" s="86">
        <v>232238154.26800001</v>
      </c>
      <c r="H22" s="86">
        <v>69685423.101850003</v>
      </c>
      <c r="I22" s="86">
        <v>4662742841.2333002</v>
      </c>
      <c r="J22" s="99">
        <v>22011801464.239548</v>
      </c>
      <c r="W22" s="66">
        <v>0</v>
      </c>
    </row>
    <row r="23" spans="1:23" ht="30" customHeight="1">
      <c r="A23" s="21">
        <v>11</v>
      </c>
      <c r="B23" s="84" t="s">
        <v>97</v>
      </c>
      <c r="C23" s="88">
        <v>13</v>
      </c>
      <c r="D23" s="86">
        <v>1358911148.6658001</v>
      </c>
      <c r="E23" s="86">
        <v>1086294150.6515</v>
      </c>
      <c r="F23" s="86">
        <v>1332596063.3735001</v>
      </c>
      <c r="G23" s="86">
        <v>141608906.9982</v>
      </c>
      <c r="H23" s="86">
        <v>122801294.3483</v>
      </c>
      <c r="I23" s="86">
        <v>3314294147.2145</v>
      </c>
      <c r="J23" s="99">
        <v>7356505711.2517996</v>
      </c>
      <c r="W23" s="66">
        <v>0</v>
      </c>
    </row>
    <row r="24" spans="1:23" ht="30" customHeight="1">
      <c r="A24" s="21">
        <v>12</v>
      </c>
      <c r="B24" s="84" t="s">
        <v>98</v>
      </c>
      <c r="C24" s="88">
        <v>18</v>
      </c>
      <c r="D24" s="86">
        <v>2283482150.5398998</v>
      </c>
      <c r="E24" s="86">
        <v>1135351487.154</v>
      </c>
      <c r="F24" s="86">
        <v>1776655957.1760001</v>
      </c>
      <c r="G24" s="86">
        <v>211970024.92379999</v>
      </c>
      <c r="H24" s="86">
        <v>64173516.942599997</v>
      </c>
      <c r="I24" s="86">
        <v>3876898092.0753999</v>
      </c>
      <c r="J24" s="99">
        <v>9348531228.8116989</v>
      </c>
      <c r="W24" s="66">
        <v>0</v>
      </c>
    </row>
    <row r="25" spans="1:23" ht="30" customHeight="1">
      <c r="A25" s="21">
        <v>13</v>
      </c>
      <c r="B25" s="84" t="s">
        <v>99</v>
      </c>
      <c r="C25" s="88">
        <v>16</v>
      </c>
      <c r="D25" s="86">
        <v>967151007.66429996</v>
      </c>
      <c r="E25" s="86">
        <v>1085681161.1928999</v>
      </c>
      <c r="F25" s="86">
        <v>1331844087.1894</v>
      </c>
      <c r="G25" s="86">
        <v>149323124.04300001</v>
      </c>
      <c r="H25" s="86">
        <v>122731998.2938</v>
      </c>
      <c r="I25" s="86">
        <v>3151775058.6522002</v>
      </c>
      <c r="J25" s="99">
        <v>6808506437.0356007</v>
      </c>
      <c r="W25" s="66">
        <v>0</v>
      </c>
    </row>
    <row r="26" spans="1:23" ht="30" customHeight="1">
      <c r="A26" s="21">
        <v>14</v>
      </c>
      <c r="B26" s="84" t="s">
        <v>100</v>
      </c>
      <c r="C26" s="88">
        <v>17</v>
      </c>
      <c r="D26" s="86">
        <v>1861020390.415</v>
      </c>
      <c r="E26" s="86">
        <v>1221103676.6945</v>
      </c>
      <c r="F26" s="86">
        <v>1497971752.4566</v>
      </c>
      <c r="G26" s="86">
        <v>185198591.2464</v>
      </c>
      <c r="H26" s="86">
        <v>138040982.67640001</v>
      </c>
      <c r="I26" s="86">
        <v>3531939640.7684999</v>
      </c>
      <c r="J26" s="99">
        <v>8435275034.2574005</v>
      </c>
      <c r="W26" s="66">
        <v>0</v>
      </c>
    </row>
    <row r="27" spans="1:23" ht="30" customHeight="1">
      <c r="A27" s="21">
        <v>15</v>
      </c>
      <c r="B27" s="84" t="s">
        <v>101</v>
      </c>
      <c r="C27" s="88">
        <v>11</v>
      </c>
      <c r="D27" s="86">
        <v>688742764.73300004</v>
      </c>
      <c r="E27" s="86">
        <v>1143697702.0081</v>
      </c>
      <c r="F27" s="86">
        <v>1403015062.2395</v>
      </c>
      <c r="G27" s="86">
        <v>142160859.32480001</v>
      </c>
      <c r="H27" s="86">
        <v>129290540.74869999</v>
      </c>
      <c r="I27" s="86">
        <v>3395533404.7897</v>
      </c>
      <c r="J27" s="99">
        <v>6902440333.8438005</v>
      </c>
      <c r="W27" s="66">
        <v>0</v>
      </c>
    </row>
    <row r="28" spans="1:23" ht="30" customHeight="1">
      <c r="A28" s="21">
        <v>16</v>
      </c>
      <c r="B28" s="84" t="s">
        <v>102</v>
      </c>
      <c r="C28" s="88">
        <v>27</v>
      </c>
      <c r="D28" s="86">
        <v>817346741.01979995</v>
      </c>
      <c r="E28" s="86">
        <v>1262441419.8104999</v>
      </c>
      <c r="F28" s="86">
        <v>1703716679.9347</v>
      </c>
      <c r="G28" s="86">
        <v>191588318.4242</v>
      </c>
      <c r="H28" s="86">
        <v>71357026.224800006</v>
      </c>
      <c r="I28" s="86">
        <v>3657483124.6197</v>
      </c>
      <c r="J28" s="99">
        <v>7703933310.0337</v>
      </c>
      <c r="W28" s="66">
        <v>0</v>
      </c>
    </row>
    <row r="29" spans="1:23" ht="30" customHeight="1">
      <c r="A29" s="21">
        <v>17</v>
      </c>
      <c r="B29" s="84" t="s">
        <v>103</v>
      </c>
      <c r="C29" s="88">
        <v>27</v>
      </c>
      <c r="D29" s="86">
        <v>2309522248.2926002</v>
      </c>
      <c r="E29" s="86">
        <v>1357872856.3863001</v>
      </c>
      <c r="F29" s="86">
        <v>1665751419.0838001</v>
      </c>
      <c r="G29" s="86">
        <v>171434654.83500001</v>
      </c>
      <c r="H29" s="86">
        <v>153502202.16589999</v>
      </c>
      <c r="I29" s="86">
        <v>3853047580.3453999</v>
      </c>
      <c r="J29" s="99">
        <v>9511130961.1090012</v>
      </c>
      <c r="W29" s="66">
        <v>0</v>
      </c>
    </row>
    <row r="30" spans="1:23" ht="30" customHeight="1">
      <c r="A30" s="21">
        <v>18</v>
      </c>
      <c r="B30" s="84" t="s">
        <v>104</v>
      </c>
      <c r="C30" s="88">
        <v>23</v>
      </c>
      <c r="D30" s="86">
        <v>944408426.36660004</v>
      </c>
      <c r="E30" s="86">
        <v>1590905986.0479</v>
      </c>
      <c r="F30" s="86">
        <v>1951621531.7342999</v>
      </c>
      <c r="G30" s="86">
        <v>230652963.67649999</v>
      </c>
      <c r="H30" s="86">
        <v>179845683.74610001</v>
      </c>
      <c r="I30" s="86">
        <v>4569180731.5388002</v>
      </c>
      <c r="J30" s="99">
        <v>9466615323.1102009</v>
      </c>
      <c r="W30" s="66">
        <v>0</v>
      </c>
    </row>
    <row r="31" spans="1:23" ht="30" customHeight="1">
      <c r="A31" s="21">
        <v>19</v>
      </c>
      <c r="B31" s="84" t="s">
        <v>105</v>
      </c>
      <c r="C31" s="88">
        <v>44</v>
      </c>
      <c r="D31" s="86">
        <v>2510737437.3067999</v>
      </c>
      <c r="E31" s="86">
        <v>1925968811.4802999</v>
      </c>
      <c r="F31" s="86">
        <v>2362655137.9587998</v>
      </c>
      <c r="G31" s="86">
        <v>294991063.6286</v>
      </c>
      <c r="H31" s="86">
        <v>217723222.37290001</v>
      </c>
      <c r="I31" s="86">
        <v>6150107832.7847004</v>
      </c>
      <c r="J31" s="99">
        <v>13462183505.532101</v>
      </c>
      <c r="W31" s="66">
        <v>0</v>
      </c>
    </row>
    <row r="32" spans="1:23" ht="30" customHeight="1">
      <c r="A32" s="21">
        <v>20</v>
      </c>
      <c r="B32" s="84" t="s">
        <v>106</v>
      </c>
      <c r="C32" s="88">
        <v>34</v>
      </c>
      <c r="D32" s="86">
        <v>1633947447.8423996</v>
      </c>
      <c r="E32" s="86">
        <v>1492571015.9152999</v>
      </c>
      <c r="F32" s="86">
        <v>1830990490.8652999</v>
      </c>
      <c r="G32" s="86">
        <v>203511998.60350001</v>
      </c>
      <c r="H32" s="86">
        <v>168729300.9463</v>
      </c>
      <c r="I32" s="86">
        <v>4425967102.0098</v>
      </c>
      <c r="J32" s="99">
        <v>9755717356.1825981</v>
      </c>
      <c r="W32" s="66">
        <v>0</v>
      </c>
    </row>
    <row r="33" spans="1:23" ht="30" customHeight="1">
      <c r="A33" s="21">
        <v>21</v>
      </c>
      <c r="B33" s="84" t="s">
        <v>107</v>
      </c>
      <c r="C33" s="88">
        <v>21</v>
      </c>
      <c r="D33" s="86">
        <v>2092523793.0407999</v>
      </c>
      <c r="E33" s="86">
        <v>1282125949.1831</v>
      </c>
      <c r="F33" s="86">
        <v>1572829966.5487001</v>
      </c>
      <c r="G33" s="86">
        <v>156616025.11500001</v>
      </c>
      <c r="H33" s="86">
        <v>72469655.6558</v>
      </c>
      <c r="I33" s="86">
        <v>3513026011.4117999</v>
      </c>
      <c r="J33" s="99">
        <v>8689591400.9552002</v>
      </c>
      <c r="W33" s="66">
        <v>0</v>
      </c>
    </row>
    <row r="34" spans="1:23" ht="30" customHeight="1">
      <c r="A34" s="21">
        <v>22</v>
      </c>
      <c r="B34" s="84" t="s">
        <v>108</v>
      </c>
      <c r="C34" s="88">
        <v>21</v>
      </c>
      <c r="D34" s="86">
        <v>1593693094.3094001</v>
      </c>
      <c r="E34" s="86">
        <v>1341998807.2721</v>
      </c>
      <c r="F34" s="86">
        <v>1646278152.7081001</v>
      </c>
      <c r="G34" s="86">
        <v>166357776.09639999</v>
      </c>
      <c r="H34" s="86">
        <v>75853851.577999994</v>
      </c>
      <c r="I34" s="86">
        <v>3532493295.1802001</v>
      </c>
      <c r="J34" s="99">
        <v>8356674977.1442013</v>
      </c>
      <c r="W34" s="66">
        <v>0</v>
      </c>
    </row>
    <row r="35" spans="1:23" ht="30" customHeight="1">
      <c r="A35" s="21">
        <v>23</v>
      </c>
      <c r="B35" s="84" t="s">
        <v>109</v>
      </c>
      <c r="C35" s="88">
        <v>16</v>
      </c>
      <c r="D35" s="86">
        <v>1064594015.7402</v>
      </c>
      <c r="E35" s="86">
        <v>1080840774.9932001</v>
      </c>
      <c r="F35" s="86">
        <v>1325906211.5292001</v>
      </c>
      <c r="G35" s="86">
        <v>157445590.1697</v>
      </c>
      <c r="H35" s="86">
        <v>61092405.806550004</v>
      </c>
      <c r="I35" s="86">
        <v>3197506834.2596998</v>
      </c>
      <c r="J35" s="99">
        <v>6887385832.4985504</v>
      </c>
      <c r="W35" s="66">
        <v>0</v>
      </c>
    </row>
    <row r="36" spans="1:23" ht="30" customHeight="1">
      <c r="A36" s="21">
        <v>24</v>
      </c>
      <c r="B36" s="84" t="s">
        <v>110</v>
      </c>
      <c r="C36" s="88">
        <v>20</v>
      </c>
      <c r="D36" s="86">
        <v>296875467.87300014</v>
      </c>
      <c r="E36" s="86">
        <v>1626605604.5153999</v>
      </c>
      <c r="F36" s="86">
        <v>1995415536.3436</v>
      </c>
      <c r="G36" s="86">
        <v>676320442.7119</v>
      </c>
      <c r="H36" s="86">
        <v>183881385.63499999</v>
      </c>
      <c r="I36" s="86">
        <v>13859542811.5564</v>
      </c>
      <c r="J36" s="99">
        <v>18638641248.6353</v>
      </c>
      <c r="W36" s="66">
        <v>0</v>
      </c>
    </row>
    <row r="37" spans="1:23" ht="30" customHeight="1">
      <c r="A37" s="21">
        <v>25</v>
      </c>
      <c r="B37" s="84" t="s">
        <v>111</v>
      </c>
      <c r="C37" s="88">
        <v>13</v>
      </c>
      <c r="D37" s="86">
        <v>1819708396.4921</v>
      </c>
      <c r="E37" s="86">
        <v>1119753365.3547001</v>
      </c>
      <c r="F37" s="86">
        <v>1373641684.1924</v>
      </c>
      <c r="G37" s="86">
        <v>141605998.92320001</v>
      </c>
      <c r="H37" s="86">
        <v>126583727.37639999</v>
      </c>
      <c r="I37" s="86">
        <v>3040085419.4896998</v>
      </c>
      <c r="J37" s="99">
        <v>7621378591.8284988</v>
      </c>
      <c r="W37" s="66">
        <v>0</v>
      </c>
    </row>
    <row r="38" spans="1:23" ht="30" customHeight="1">
      <c r="A38" s="21">
        <v>26</v>
      </c>
      <c r="B38" s="84" t="s">
        <v>112</v>
      </c>
      <c r="C38" s="88">
        <v>25</v>
      </c>
      <c r="D38" s="86">
        <v>1414119136.5492001</v>
      </c>
      <c r="E38" s="86">
        <v>1438273341.8803999</v>
      </c>
      <c r="F38" s="86">
        <v>1764381583.2987001</v>
      </c>
      <c r="G38" s="86">
        <v>179228053.24680001</v>
      </c>
      <c r="H38" s="86">
        <v>81295580.899499997</v>
      </c>
      <c r="I38" s="86">
        <v>3766669916.507</v>
      </c>
      <c r="J38" s="99">
        <v>8643967612.3815994</v>
      </c>
      <c r="W38" s="66">
        <v>0</v>
      </c>
    </row>
    <row r="39" spans="1:23" ht="30" customHeight="1">
      <c r="A39" s="21">
        <v>27</v>
      </c>
      <c r="B39" s="84" t="s">
        <v>113</v>
      </c>
      <c r="C39" s="88">
        <v>20</v>
      </c>
      <c r="D39" s="86">
        <v>79365787.165999889</v>
      </c>
      <c r="E39" s="86">
        <v>1128069775.575</v>
      </c>
      <c r="F39" s="86">
        <v>1383843723.4033999</v>
      </c>
      <c r="G39" s="86">
        <v>213253092.6286</v>
      </c>
      <c r="H39" s="86">
        <v>127523864.943</v>
      </c>
      <c r="I39" s="86">
        <v>3808775961.1132998</v>
      </c>
      <c r="J39" s="99">
        <v>6740832204.8292999</v>
      </c>
      <c r="W39" s="66">
        <v>0</v>
      </c>
    </row>
    <row r="40" spans="1:23" ht="30" customHeight="1">
      <c r="A40" s="21">
        <v>28</v>
      </c>
      <c r="B40" s="84" t="s">
        <v>114</v>
      </c>
      <c r="C40" s="88">
        <v>18</v>
      </c>
      <c r="D40" s="86">
        <v>1999085593.5031996</v>
      </c>
      <c r="E40" s="86">
        <v>1130304608.1366999</v>
      </c>
      <c r="F40" s="86">
        <v>1771952371.8942001</v>
      </c>
      <c r="G40" s="86">
        <v>178471614.19499999</v>
      </c>
      <c r="H40" s="86">
        <v>63888252.000550002</v>
      </c>
      <c r="I40" s="86">
        <v>3603167793.3079</v>
      </c>
      <c r="J40" s="99">
        <v>8746870233.03755</v>
      </c>
      <c r="W40" s="66">
        <v>0</v>
      </c>
    </row>
    <row r="41" spans="1:23" ht="30" customHeight="1">
      <c r="A41" s="21">
        <v>29</v>
      </c>
      <c r="B41" s="84" t="s">
        <v>115</v>
      </c>
      <c r="C41" s="88">
        <v>30</v>
      </c>
      <c r="D41" s="86">
        <v>509625081.93230009</v>
      </c>
      <c r="E41" s="86">
        <v>1107390014.345</v>
      </c>
      <c r="F41" s="86">
        <v>1358475117.3090999</v>
      </c>
      <c r="G41" s="86">
        <v>178712197.03369999</v>
      </c>
      <c r="H41" s="86">
        <v>125186099.02159999</v>
      </c>
      <c r="I41" s="86">
        <v>3467402707.6810999</v>
      </c>
      <c r="J41" s="99">
        <v>6746791217.3227997</v>
      </c>
      <c r="W41" s="66">
        <v>0</v>
      </c>
    </row>
    <row r="42" spans="1:23" ht="30" customHeight="1">
      <c r="A42" s="21">
        <v>30</v>
      </c>
      <c r="B42" s="84" t="s">
        <v>116</v>
      </c>
      <c r="C42" s="88">
        <v>33</v>
      </c>
      <c r="D42" s="86">
        <v>661695541.70129967</v>
      </c>
      <c r="E42" s="86">
        <v>1361872137.5589001</v>
      </c>
      <c r="F42" s="86">
        <v>1670657480.9879999</v>
      </c>
      <c r="G42" s="86">
        <v>253466774.7396</v>
      </c>
      <c r="H42" s="86">
        <v>153954305.22130001</v>
      </c>
      <c r="I42" s="86">
        <v>6462898022.7040997</v>
      </c>
      <c r="J42" s="99">
        <v>10564544262.9132</v>
      </c>
      <c r="W42" s="66">
        <v>0</v>
      </c>
    </row>
    <row r="43" spans="1:23" ht="30" customHeight="1">
      <c r="A43" s="21">
        <v>31</v>
      </c>
      <c r="B43" s="84" t="s">
        <v>117</v>
      </c>
      <c r="C43" s="88">
        <v>17</v>
      </c>
      <c r="D43" s="86">
        <v>531760307.73459971</v>
      </c>
      <c r="E43" s="86">
        <v>1267947839.0486</v>
      </c>
      <c r="F43" s="86">
        <v>1555437169.4572999</v>
      </c>
      <c r="G43" s="86">
        <v>168956905.38980001</v>
      </c>
      <c r="H43" s="86">
        <v>71668265.776899993</v>
      </c>
      <c r="I43" s="86">
        <v>3474742127.5577002</v>
      </c>
      <c r="J43" s="99">
        <v>7070512614.9648991</v>
      </c>
      <c r="W43" s="66">
        <v>0</v>
      </c>
    </row>
    <row r="44" spans="1:23" ht="30" customHeight="1">
      <c r="A44" s="21">
        <v>32</v>
      </c>
      <c r="B44" s="84" t="s">
        <v>118</v>
      </c>
      <c r="C44" s="88">
        <v>23</v>
      </c>
      <c r="D44" s="86">
        <v>6985862370.2329006</v>
      </c>
      <c r="E44" s="86">
        <v>1309490091.6422</v>
      </c>
      <c r="F44" s="86">
        <v>3654464114.3137002</v>
      </c>
      <c r="G44" s="86">
        <v>242046092.9799</v>
      </c>
      <c r="H44" s="86">
        <v>74016360.160699993</v>
      </c>
      <c r="I44" s="86">
        <v>10006659732.164301</v>
      </c>
      <c r="J44" s="99">
        <v>22272538761.493702</v>
      </c>
      <c r="W44" s="66">
        <v>0</v>
      </c>
    </row>
    <row r="45" spans="1:23" ht="30" customHeight="1">
      <c r="A45" s="21">
        <v>33</v>
      </c>
      <c r="B45" s="84" t="s">
        <v>119</v>
      </c>
      <c r="C45" s="88">
        <v>23</v>
      </c>
      <c r="D45" s="86">
        <v>1326269223.2097003</v>
      </c>
      <c r="E45" s="86">
        <v>1338179994.5881</v>
      </c>
      <c r="F45" s="86">
        <v>1641593477.9820001</v>
      </c>
      <c r="G45" s="86">
        <v>166646838.89399999</v>
      </c>
      <c r="H45" s="86">
        <v>151276001.35569999</v>
      </c>
      <c r="I45" s="86">
        <v>3566869946.6466999</v>
      </c>
      <c r="J45" s="99">
        <v>8190835482.6761999</v>
      </c>
      <c r="W45" s="66">
        <v>0</v>
      </c>
    </row>
    <row r="46" spans="1:23" ht="30" customHeight="1">
      <c r="A46" s="21">
        <v>34</v>
      </c>
      <c r="B46" s="84" t="s">
        <v>120</v>
      </c>
      <c r="C46" s="88">
        <v>16</v>
      </c>
      <c r="D46" s="86">
        <v>1775191545.5071001</v>
      </c>
      <c r="E46" s="86">
        <v>1169625225.655</v>
      </c>
      <c r="F46" s="86">
        <v>1434821287.0359001</v>
      </c>
      <c r="G46" s="86">
        <v>142210837.2798</v>
      </c>
      <c r="H46" s="86">
        <v>132221545.6347</v>
      </c>
      <c r="I46" s="86">
        <v>3064511030.9292002</v>
      </c>
      <c r="J46" s="99">
        <v>7718581472.0417004</v>
      </c>
      <c r="W46" s="66">
        <v>0</v>
      </c>
    </row>
    <row r="47" spans="1:23" ht="30" customHeight="1">
      <c r="A47" s="21">
        <v>35</v>
      </c>
      <c r="B47" s="84" t="s">
        <v>121</v>
      </c>
      <c r="C47" s="88">
        <v>17</v>
      </c>
      <c r="D47" s="86">
        <v>1681582296.9746001</v>
      </c>
      <c r="E47" s="86">
        <v>1205733463.4576001</v>
      </c>
      <c r="F47" s="86">
        <v>1479116559.6572001</v>
      </c>
      <c r="G47" s="86">
        <v>142674553.34</v>
      </c>
      <c r="H47" s="86">
        <v>136303440.3371</v>
      </c>
      <c r="I47" s="86">
        <v>3212010965.7452002</v>
      </c>
      <c r="J47" s="99">
        <v>7857421279.5117006</v>
      </c>
      <c r="W47" s="66">
        <v>0</v>
      </c>
    </row>
    <row r="48" spans="1:23" ht="30" customHeight="1">
      <c r="A48" s="21">
        <v>36</v>
      </c>
      <c r="B48" s="84" t="s">
        <v>122</v>
      </c>
      <c r="C48" s="88">
        <v>14</v>
      </c>
      <c r="D48" s="86">
        <v>1173894958.1954</v>
      </c>
      <c r="E48" s="86">
        <v>1208301323.6671</v>
      </c>
      <c r="F48" s="86">
        <v>1482266646.0359001</v>
      </c>
      <c r="G48" s="86">
        <v>154787041.99669999</v>
      </c>
      <c r="H48" s="86">
        <v>136593726.86520001</v>
      </c>
      <c r="I48" s="86">
        <v>3390440580.2058001</v>
      </c>
      <c r="J48" s="99">
        <v>7546284276.9661007</v>
      </c>
      <c r="W48" s="66">
        <v>0</v>
      </c>
    </row>
    <row r="49" spans="1:23" ht="30" customHeight="1">
      <c r="A49" s="21">
        <v>37</v>
      </c>
      <c r="B49" s="84" t="s">
        <v>123</v>
      </c>
      <c r="C49" s="88"/>
      <c r="D49" s="86">
        <v>74631309.342600003</v>
      </c>
      <c r="E49" s="86">
        <v>0</v>
      </c>
      <c r="F49" s="86">
        <v>5004797.4800000004</v>
      </c>
      <c r="G49" s="86">
        <v>0</v>
      </c>
      <c r="H49" s="86"/>
      <c r="I49" s="86"/>
      <c r="J49" s="99">
        <v>79636106.822600007</v>
      </c>
      <c r="W49" s="66"/>
    </row>
    <row r="50" spans="1:23" ht="30" customHeight="1">
      <c r="A50" s="21"/>
      <c r="B50" s="89" t="s">
        <v>27</v>
      </c>
      <c r="C50" s="89"/>
      <c r="D50" s="90">
        <v>74830125888.657104</v>
      </c>
      <c r="E50" s="90">
        <v>46043951568.783897</v>
      </c>
      <c r="F50" s="90">
        <v>68510777295.08329</v>
      </c>
      <c r="G50" s="90">
        <v>7051489094.3449011</v>
      </c>
      <c r="H50" s="90">
        <v>4159610005.9439492</v>
      </c>
      <c r="I50" s="90">
        <v>152252616010.10004</v>
      </c>
      <c r="J50" s="90">
        <v>352848569862.91315</v>
      </c>
    </row>
    <row r="51" spans="1:23">
      <c r="B51" s="91"/>
      <c r="C51" s="57"/>
      <c r="D51" s="95"/>
      <c r="E51" s="96"/>
      <c r="F51" s="96"/>
      <c r="G51" s="96"/>
      <c r="H51" s="92"/>
      <c r="I51" s="92"/>
    </row>
    <row r="52" spans="1:23">
      <c r="B52" s="57"/>
      <c r="C52" s="57"/>
      <c r="D52" s="58"/>
      <c r="E52" s="58"/>
      <c r="F52" s="58"/>
      <c r="G52" s="58"/>
      <c r="H52" s="97">
        <v>5205088185.5284996</v>
      </c>
      <c r="I52" s="91"/>
      <c r="J52" s="66">
        <v>402318635240.54767</v>
      </c>
    </row>
    <row r="53" spans="1:23">
      <c r="D53" s="60"/>
      <c r="E53" s="60"/>
      <c r="F53" s="60"/>
      <c r="G53" s="60"/>
      <c r="J53" s="66"/>
    </row>
    <row r="54" spans="1:23">
      <c r="C54" s="93"/>
      <c r="D54" s="63"/>
      <c r="E54" s="63"/>
      <c r="F54" s="63"/>
      <c r="G54" s="63"/>
    </row>
    <row r="55" spans="1:23">
      <c r="C55" s="93"/>
      <c r="D55" s="66"/>
      <c r="E55" s="66"/>
      <c r="F55" s="66"/>
      <c r="G55" s="66"/>
    </row>
    <row r="58" spans="1:23" ht="21">
      <c r="A58" s="94" t="s">
        <v>56</v>
      </c>
    </row>
  </sheetData>
  <mergeCells count="18">
    <mergeCell ref="I10:I11"/>
    <mergeCell ref="J10:J11"/>
    <mergeCell ref="E10:E11"/>
    <mergeCell ref="F10:F11"/>
    <mergeCell ref="G10:G11"/>
    <mergeCell ref="H10:H11"/>
    <mergeCell ref="A8:J8"/>
    <mergeCell ref="A9:J9"/>
    <mergeCell ref="A10:A11"/>
    <mergeCell ref="B10:B11"/>
    <mergeCell ref="C10:C11"/>
    <mergeCell ref="D10:D11"/>
    <mergeCell ref="A1:J1"/>
    <mergeCell ref="A2:J2"/>
    <mergeCell ref="A3:J3"/>
    <mergeCell ref="A4:J4"/>
    <mergeCell ref="D5:J5"/>
    <mergeCell ref="A7:J7"/>
  </mergeCells>
  <pageMargins left="0.7" right="0.7" top="0.75" bottom="0.75" header="0.3" footer="0.3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46"/>
  <sheetViews>
    <sheetView workbookViewId="0">
      <selection activeCell="A3" sqref="A3:L43"/>
    </sheetView>
  </sheetViews>
  <sheetFormatPr defaultColWidth="8.88671875" defaultRowHeight="18"/>
  <cols>
    <col min="1" max="1" width="8.88671875" style="22"/>
    <col min="2" max="2" width="19.6640625" style="22" customWidth="1"/>
    <col min="3" max="3" width="24.88671875" style="22" customWidth="1"/>
    <col min="4" max="4" width="23.6640625" style="22" customWidth="1"/>
    <col min="5" max="5" width="24.88671875" style="22" customWidth="1"/>
    <col min="6" max="8" width="25.44140625" style="22" customWidth="1"/>
    <col min="9" max="9" width="22" style="22" customWidth="1"/>
    <col min="10" max="10" width="23.88671875" style="22" customWidth="1"/>
    <col min="11" max="11" width="26.33203125" style="22" customWidth="1"/>
    <col min="12" max="12" width="27.33203125" style="22" customWidth="1"/>
    <col min="13" max="13" width="8.88671875" style="22"/>
    <col min="14" max="14" width="23.88671875" style="22" customWidth="1"/>
    <col min="15" max="15" width="8.88671875" style="22" customWidth="1"/>
    <col min="16" max="16384" width="8.88671875" style="22"/>
  </cols>
  <sheetData>
    <row r="1" spans="1:14">
      <c r="A1" s="155" t="s">
        <v>17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7"/>
    </row>
    <row r="2" spans="1:14">
      <c r="A2" s="155" t="s">
        <v>63</v>
      </c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7"/>
    </row>
    <row r="3" spans="1:14" ht="33" customHeight="1">
      <c r="A3" s="158" t="s">
        <v>124</v>
      </c>
      <c r="B3" s="159"/>
      <c r="C3" s="159"/>
      <c r="D3" s="159"/>
      <c r="E3" s="159"/>
      <c r="F3" s="159"/>
      <c r="G3" s="159"/>
      <c r="H3" s="159"/>
      <c r="I3" s="159"/>
      <c r="J3" s="159"/>
      <c r="K3" s="159"/>
      <c r="L3" s="160"/>
    </row>
    <row r="4" spans="1:14" ht="66" customHeight="1">
      <c r="A4" s="68" t="s">
        <v>20</v>
      </c>
      <c r="B4" s="68" t="s">
        <v>125</v>
      </c>
      <c r="C4" s="69" t="s">
        <v>47</v>
      </c>
      <c r="D4" s="70" t="s">
        <v>126</v>
      </c>
      <c r="E4" s="69" t="s">
        <v>75</v>
      </c>
      <c r="F4" s="69" t="s">
        <v>24</v>
      </c>
      <c r="G4" s="69" t="s">
        <v>25</v>
      </c>
      <c r="H4" s="71" t="s">
        <v>127</v>
      </c>
      <c r="I4" s="80" t="s">
        <v>77</v>
      </c>
      <c r="J4" s="80" t="s">
        <v>78</v>
      </c>
      <c r="K4" s="81" t="s">
        <v>50</v>
      </c>
      <c r="L4" s="6" t="s">
        <v>27</v>
      </c>
      <c r="N4" s="78"/>
    </row>
    <row r="5" spans="1:14">
      <c r="A5" s="72"/>
      <c r="B5" s="72"/>
      <c r="C5" s="135" t="s">
        <v>28</v>
      </c>
      <c r="D5" s="135" t="s">
        <v>28</v>
      </c>
      <c r="E5" s="135" t="s">
        <v>28</v>
      </c>
      <c r="F5" s="135" t="s">
        <v>28</v>
      </c>
      <c r="G5" s="135" t="s">
        <v>28</v>
      </c>
      <c r="H5" s="135" t="s">
        <v>28</v>
      </c>
      <c r="I5" s="135" t="s">
        <v>28</v>
      </c>
      <c r="J5" s="135" t="s">
        <v>28</v>
      </c>
      <c r="K5" s="135" t="s">
        <v>28</v>
      </c>
      <c r="L5" s="135" t="s">
        <v>28</v>
      </c>
    </row>
    <row r="6" spans="1:14">
      <c r="A6" s="73">
        <v>1</v>
      </c>
      <c r="B6" s="74" t="s">
        <v>87</v>
      </c>
      <c r="C6" s="75">
        <v>1364060254.0452001</v>
      </c>
      <c r="D6" s="75">
        <f>-136836226.2598</f>
        <v>-136836226.25979999</v>
      </c>
      <c r="E6" s="75">
        <v>735150804.44449997</v>
      </c>
      <c r="F6" s="75">
        <v>901835904.57939994</v>
      </c>
      <c r="G6" s="75">
        <v>108411497.3107</v>
      </c>
      <c r="H6" s="76">
        <v>90031408.8917</v>
      </c>
      <c r="I6" s="76">
        <f>H6/2</f>
        <v>45015704.44585</v>
      </c>
      <c r="J6" s="75">
        <f>H6-I6</f>
        <v>45015704.44585</v>
      </c>
      <c r="K6" s="75">
        <v>1940098705.3022001</v>
      </c>
      <c r="L6" s="82">
        <f>C6+D6+E6+F6+G6+J6+K6</f>
        <v>4957736643.8680496</v>
      </c>
      <c r="N6" s="83"/>
    </row>
    <row r="7" spans="1:14">
      <c r="A7" s="73">
        <v>2</v>
      </c>
      <c r="B7" s="74" t="s">
        <v>88</v>
      </c>
      <c r="C7" s="75">
        <v>1720566235.9329</v>
      </c>
      <c r="D7" s="75">
        <f>-169032985.3801</f>
        <v>-169032985.38010001</v>
      </c>
      <c r="E7" s="75">
        <v>927287228.47520006</v>
      </c>
      <c r="F7" s="75">
        <v>1137536559.0855</v>
      </c>
      <c r="G7" s="75">
        <v>109687005.1001</v>
      </c>
      <c r="H7" s="76">
        <v>113561700.7051</v>
      </c>
      <c r="I7" s="76">
        <v>0</v>
      </c>
      <c r="J7" s="75">
        <f t="shared" ref="J7:J42" si="0">H7-I7</f>
        <v>113561700.7051</v>
      </c>
      <c r="K7" s="75">
        <v>2546953552.2549</v>
      </c>
      <c r="L7" s="82">
        <f t="shared" ref="L7:L42" si="1">C7+D7+E7+F7+G7+J7+K7</f>
        <v>6386559296.1735992</v>
      </c>
    </row>
    <row r="8" spans="1:14">
      <c r="A8" s="73">
        <v>3</v>
      </c>
      <c r="B8" s="74" t="s">
        <v>89</v>
      </c>
      <c r="C8" s="75">
        <v>2291693121.0549998</v>
      </c>
      <c r="D8" s="75">
        <f>-249524883.1802</f>
        <v>-249524883.18020001</v>
      </c>
      <c r="E8" s="75">
        <v>1235092098.3791001</v>
      </c>
      <c r="F8" s="75">
        <v>1515131851.9223001</v>
      </c>
      <c r="G8" s="75">
        <v>152983343.97999999</v>
      </c>
      <c r="H8" s="76">
        <v>151257512.14070001</v>
      </c>
      <c r="I8" s="76">
        <f>H8/2</f>
        <v>75628756.070350006</v>
      </c>
      <c r="J8" s="75">
        <f t="shared" si="0"/>
        <v>75628756.070350006</v>
      </c>
      <c r="K8" s="75">
        <v>3264691095.6732998</v>
      </c>
      <c r="L8" s="82">
        <f t="shared" si="1"/>
        <v>8285695383.8998489</v>
      </c>
    </row>
    <row r="9" spans="1:14">
      <c r="A9" s="73">
        <v>4</v>
      </c>
      <c r="B9" s="74" t="s">
        <v>90</v>
      </c>
      <c r="C9" s="75">
        <v>1729864358.2859001</v>
      </c>
      <c r="D9" s="75">
        <f>-169032985.3801</f>
        <v>-169032985.38010001</v>
      </c>
      <c r="E9" s="75">
        <v>932298386.96870005</v>
      </c>
      <c r="F9" s="75">
        <v>1143683927.2516</v>
      </c>
      <c r="G9" s="75">
        <v>156893627.1796</v>
      </c>
      <c r="H9" s="76">
        <v>114175400.17550001</v>
      </c>
      <c r="I9" s="76">
        <v>0</v>
      </c>
      <c r="J9" s="75">
        <f t="shared" si="0"/>
        <v>114175400.17550001</v>
      </c>
      <c r="K9" s="75">
        <v>2707673330.4586</v>
      </c>
      <c r="L9" s="82">
        <f t="shared" si="1"/>
        <v>6615556044.9398003</v>
      </c>
    </row>
    <row r="10" spans="1:14">
      <c r="A10" s="73">
        <v>5</v>
      </c>
      <c r="B10" s="74" t="s">
        <v>91</v>
      </c>
      <c r="C10" s="75">
        <v>1963738365.2407</v>
      </c>
      <c r="D10" s="75">
        <f>-160983795.6001</f>
        <v>-160983795.60010001</v>
      </c>
      <c r="E10" s="75">
        <v>1058343159.4353</v>
      </c>
      <c r="F10" s="75">
        <v>1298307578.2193</v>
      </c>
      <c r="G10" s="75">
        <v>121096425.5248</v>
      </c>
      <c r="H10" s="76">
        <v>129611673.0865</v>
      </c>
      <c r="I10" s="76">
        <v>0</v>
      </c>
      <c r="J10" s="75">
        <f t="shared" si="0"/>
        <v>129611673.0865</v>
      </c>
      <c r="K10" s="75">
        <v>2614245179.8094001</v>
      </c>
      <c r="L10" s="82">
        <f t="shared" si="1"/>
        <v>7024358585.7159004</v>
      </c>
    </row>
    <row r="11" spans="1:14">
      <c r="A11" s="73">
        <v>6</v>
      </c>
      <c r="B11" s="74" t="s">
        <v>92</v>
      </c>
      <c r="C11" s="75">
        <v>799313394.02240002</v>
      </c>
      <c r="D11" s="75">
        <f>-64393518.24</f>
        <v>-64393518.240000002</v>
      </c>
      <c r="E11" s="75">
        <v>430784404.77719998</v>
      </c>
      <c r="F11" s="75">
        <v>528458706.71969998</v>
      </c>
      <c r="G11" s="75">
        <v>50338665.098999999</v>
      </c>
      <c r="H11" s="76">
        <v>52756695.1655</v>
      </c>
      <c r="I11" s="76">
        <f>H11/2</f>
        <v>26378347.58275</v>
      </c>
      <c r="J11" s="75">
        <f t="shared" si="0"/>
        <v>26378347.58275</v>
      </c>
      <c r="K11" s="75">
        <v>1110213749.3807001</v>
      </c>
      <c r="L11" s="82">
        <f t="shared" si="1"/>
        <v>2881093749.3417501</v>
      </c>
    </row>
    <row r="12" spans="1:14">
      <c r="A12" s="73">
        <v>7</v>
      </c>
      <c r="B12" s="74" t="s">
        <v>93</v>
      </c>
      <c r="C12" s="75">
        <v>2136851266.684</v>
      </c>
      <c r="D12" s="75">
        <f>-185131364.9401</f>
        <v>-185131364.94010001</v>
      </c>
      <c r="E12" s="75">
        <v>1151641155.8973</v>
      </c>
      <c r="F12" s="75">
        <v>1412759582.5237</v>
      </c>
      <c r="G12" s="75">
        <v>129060974.9191</v>
      </c>
      <c r="H12" s="76">
        <v>141037560.15290001</v>
      </c>
      <c r="I12" s="76">
        <f t="shared" ref="I12:I37" si="2">H12/2</f>
        <v>70518780.076450005</v>
      </c>
      <c r="J12" s="75">
        <f t="shared" si="0"/>
        <v>70518780.076450005</v>
      </c>
      <c r="K12" s="75">
        <v>2745213192.5888</v>
      </c>
      <c r="L12" s="82">
        <f t="shared" si="1"/>
        <v>7460913587.7492504</v>
      </c>
    </row>
    <row r="13" spans="1:14">
      <c r="A13" s="73">
        <v>8</v>
      </c>
      <c r="B13" s="74" t="s">
        <v>94</v>
      </c>
      <c r="C13" s="75">
        <v>2319980112.3659</v>
      </c>
      <c r="D13" s="75">
        <f>-217328124.0597</f>
        <v>-217328124.05970001</v>
      </c>
      <c r="E13" s="75">
        <v>1250337175.974</v>
      </c>
      <c r="F13" s="75">
        <v>1533833536.339</v>
      </c>
      <c r="G13" s="75">
        <v>141058978.46430001</v>
      </c>
      <c r="H13" s="76">
        <v>153124524.74000001</v>
      </c>
      <c r="I13" s="76">
        <v>0</v>
      </c>
      <c r="J13" s="75">
        <f t="shared" si="0"/>
        <v>153124524.74000001</v>
      </c>
      <c r="K13" s="75">
        <v>3103956945.9923</v>
      </c>
      <c r="L13" s="82">
        <f t="shared" si="1"/>
        <v>8284963149.8157997</v>
      </c>
    </row>
    <row r="14" spans="1:14">
      <c r="A14" s="73">
        <v>9</v>
      </c>
      <c r="B14" s="74" t="s">
        <v>95</v>
      </c>
      <c r="C14" s="75">
        <v>1495618108.5671</v>
      </c>
      <c r="D14" s="75">
        <f>-144885416.0398</f>
        <v>-144885416.03979999</v>
      </c>
      <c r="E14" s="75">
        <v>806052996.8484</v>
      </c>
      <c r="F14" s="75">
        <v>988814171.40069997</v>
      </c>
      <c r="G14" s="75">
        <v>99116497.583299994</v>
      </c>
      <c r="H14" s="76">
        <v>98714558.304299995</v>
      </c>
      <c r="I14" s="76">
        <f t="shared" si="2"/>
        <v>49357279.152149998</v>
      </c>
      <c r="J14" s="75">
        <f t="shared" si="0"/>
        <v>49357279.152149998</v>
      </c>
      <c r="K14" s="75">
        <v>2057907141.2809999</v>
      </c>
      <c r="L14" s="82">
        <f t="shared" si="1"/>
        <v>5351980778.7928505</v>
      </c>
    </row>
    <row r="15" spans="1:14">
      <c r="A15" s="73">
        <v>10</v>
      </c>
      <c r="B15" s="74" t="s">
        <v>96</v>
      </c>
      <c r="C15" s="75">
        <v>1916420101.6387999</v>
      </c>
      <c r="D15" s="75">
        <f>-201229744.5</f>
        <v>-201229744.5</v>
      </c>
      <c r="E15" s="75">
        <v>1032841309.7553</v>
      </c>
      <c r="F15" s="75">
        <v>1267023542.9777</v>
      </c>
      <c r="G15" s="75">
        <v>170368594.6925</v>
      </c>
      <c r="H15" s="76">
        <v>126488548.63169999</v>
      </c>
      <c r="I15" s="76">
        <f t="shared" si="2"/>
        <v>63244274.315849997</v>
      </c>
      <c r="J15" s="75">
        <f t="shared" si="0"/>
        <v>63244274.315849997</v>
      </c>
      <c r="K15" s="75">
        <v>3395065187.4826002</v>
      </c>
      <c r="L15" s="82">
        <f t="shared" si="1"/>
        <v>7643733266.362751</v>
      </c>
    </row>
    <row r="16" spans="1:14">
      <c r="A16" s="73">
        <v>11</v>
      </c>
      <c r="B16" s="74" t="s">
        <v>97</v>
      </c>
      <c r="C16" s="75">
        <v>1106361888.0722001</v>
      </c>
      <c r="D16" s="75">
        <f>-116034994.5872</f>
        <v>-116034994.5872</v>
      </c>
      <c r="E16" s="75">
        <v>596266059.07720006</v>
      </c>
      <c r="F16" s="75">
        <v>731460997.53509998</v>
      </c>
      <c r="G16" s="75">
        <v>71362642.078999996</v>
      </c>
      <c r="H16" s="76">
        <v>73022668.340599999</v>
      </c>
      <c r="I16" s="76">
        <v>0</v>
      </c>
      <c r="J16" s="75">
        <f t="shared" si="0"/>
        <v>73022668.340599999</v>
      </c>
      <c r="K16" s="75">
        <v>1659445290.0208001</v>
      </c>
      <c r="L16" s="82">
        <f t="shared" si="1"/>
        <v>4121884550.5377002</v>
      </c>
    </row>
    <row r="17" spans="1:12">
      <c r="A17" s="73">
        <v>12</v>
      </c>
      <c r="B17" s="74" t="s">
        <v>98</v>
      </c>
      <c r="C17" s="75">
        <v>1466320766.7493999</v>
      </c>
      <c r="D17" s="75">
        <f>-144885416.04</f>
        <v>-144885416.03999999</v>
      </c>
      <c r="E17" s="75">
        <v>790263397.86179996</v>
      </c>
      <c r="F17" s="75">
        <v>969444503.02909994</v>
      </c>
      <c r="G17" s="75">
        <v>134232730.866</v>
      </c>
      <c r="H17" s="76">
        <v>96780860.029300004</v>
      </c>
      <c r="I17" s="76">
        <f t="shared" si="2"/>
        <v>48390430.014650002</v>
      </c>
      <c r="J17" s="75">
        <f t="shared" si="0"/>
        <v>48390430.014650002</v>
      </c>
      <c r="K17" s="75">
        <v>2392088286.3868999</v>
      </c>
      <c r="L17" s="82">
        <f t="shared" si="1"/>
        <v>5655854698.8678493</v>
      </c>
    </row>
    <row r="18" spans="1:12">
      <c r="A18" s="73">
        <v>13</v>
      </c>
      <c r="B18" s="74" t="s">
        <v>99</v>
      </c>
      <c r="C18" s="75">
        <v>1164311863.9677</v>
      </c>
      <c r="D18" s="75">
        <f>-128787036.48</f>
        <v>-128787036.48</v>
      </c>
      <c r="E18" s="75">
        <v>627497796.29009998</v>
      </c>
      <c r="F18" s="75">
        <v>769774091.67949998</v>
      </c>
      <c r="G18" s="75">
        <v>86122967.619800001</v>
      </c>
      <c r="H18" s="76">
        <v>76847512.558200002</v>
      </c>
      <c r="I18" s="76">
        <v>0</v>
      </c>
      <c r="J18" s="75">
        <f t="shared" si="0"/>
        <v>76847512.558200002</v>
      </c>
      <c r="K18" s="75">
        <v>1790370499.9658</v>
      </c>
      <c r="L18" s="82">
        <f t="shared" si="1"/>
        <v>4386137695.6011</v>
      </c>
    </row>
    <row r="19" spans="1:12">
      <c r="A19" s="73">
        <v>14</v>
      </c>
      <c r="B19" s="74" t="s">
        <v>100</v>
      </c>
      <c r="C19" s="75">
        <v>1489803698.8113</v>
      </c>
      <c r="D19" s="75">
        <f>-136836226.2599</f>
        <v>-136836226.2599</v>
      </c>
      <c r="E19" s="75">
        <v>802919361.07509995</v>
      </c>
      <c r="F19" s="75">
        <v>984970027.81120002</v>
      </c>
      <c r="G19" s="75">
        <v>113413392.72139999</v>
      </c>
      <c r="H19" s="76">
        <v>98330792.631099999</v>
      </c>
      <c r="I19" s="76">
        <v>0</v>
      </c>
      <c r="J19" s="75">
        <f t="shared" si="0"/>
        <v>98330792.631099999</v>
      </c>
      <c r="K19" s="75">
        <v>2118506696.1754</v>
      </c>
      <c r="L19" s="82">
        <f t="shared" si="1"/>
        <v>5471107742.9656</v>
      </c>
    </row>
    <row r="20" spans="1:12">
      <c r="A20" s="73">
        <v>15</v>
      </c>
      <c r="B20" s="74" t="s">
        <v>101</v>
      </c>
      <c r="C20" s="75">
        <v>1020814534.9438</v>
      </c>
      <c r="D20" s="75">
        <f>-88541087.5801</f>
        <v>-88541087.5801</v>
      </c>
      <c r="E20" s="75">
        <v>550160906.98880005</v>
      </c>
      <c r="F20" s="75">
        <v>674902150.98539996</v>
      </c>
      <c r="G20" s="75">
        <v>65441929.484700002</v>
      </c>
      <c r="H20" s="76">
        <v>67376327.787599996</v>
      </c>
      <c r="I20" s="76">
        <v>0</v>
      </c>
      <c r="J20" s="75">
        <f t="shared" si="0"/>
        <v>67376327.787599996</v>
      </c>
      <c r="K20" s="75">
        <v>1568200504.4870999</v>
      </c>
      <c r="L20" s="82">
        <f t="shared" si="1"/>
        <v>3858355267.0973005</v>
      </c>
    </row>
    <row r="21" spans="1:12">
      <c r="A21" s="73">
        <v>16</v>
      </c>
      <c r="B21" s="74" t="s">
        <v>102</v>
      </c>
      <c r="C21" s="75">
        <v>1996668360.4725001</v>
      </c>
      <c r="D21" s="75">
        <f>-217328124.06</f>
        <v>-217328124.06</v>
      </c>
      <c r="E21" s="75">
        <v>1076090551.7606001</v>
      </c>
      <c r="F21" s="75">
        <v>1320078942.0197999</v>
      </c>
      <c r="G21" s="75">
        <v>149861003.3603</v>
      </c>
      <c r="H21" s="76">
        <v>131785135.62809999</v>
      </c>
      <c r="I21" s="76">
        <f t="shared" si="2"/>
        <v>65892567.814049996</v>
      </c>
      <c r="J21" s="75">
        <f t="shared" si="0"/>
        <v>65892567.814049996</v>
      </c>
      <c r="K21" s="75">
        <v>2945208472.2476001</v>
      </c>
      <c r="L21" s="82">
        <f t="shared" si="1"/>
        <v>7336471773.614851</v>
      </c>
    </row>
    <row r="22" spans="1:12">
      <c r="A22" s="73">
        <v>17</v>
      </c>
      <c r="B22" s="74" t="s">
        <v>103</v>
      </c>
      <c r="C22" s="75">
        <v>2097688105.3594</v>
      </c>
      <c r="D22" s="75">
        <f>-217328124.06</f>
        <v>-217328124.06</v>
      </c>
      <c r="E22" s="75">
        <v>1130534441.9765999</v>
      </c>
      <c r="F22" s="75">
        <v>1386867218.2274001</v>
      </c>
      <c r="G22" s="75">
        <v>136786091.13409999</v>
      </c>
      <c r="H22" s="76">
        <v>138452692.9666</v>
      </c>
      <c r="I22" s="76">
        <v>0</v>
      </c>
      <c r="J22" s="75">
        <f t="shared" si="0"/>
        <v>138452692.9666</v>
      </c>
      <c r="K22" s="75">
        <v>3075247944.9993</v>
      </c>
      <c r="L22" s="82">
        <f t="shared" si="1"/>
        <v>7748248370.6034002</v>
      </c>
    </row>
    <row r="23" spans="1:12">
      <c r="A23" s="73">
        <v>18</v>
      </c>
      <c r="B23" s="74" t="s">
        <v>104</v>
      </c>
      <c r="C23" s="75">
        <v>2359048904.6408</v>
      </c>
      <c r="D23" s="75">
        <f>-185131364.9399</f>
        <v>-185131364.93990001</v>
      </c>
      <c r="E23" s="75">
        <v>1271393030.3499</v>
      </c>
      <c r="F23" s="75">
        <v>1559663509.4047999</v>
      </c>
      <c r="G23" s="75">
        <v>163957572.3946</v>
      </c>
      <c r="H23" s="76">
        <v>155703163.3321</v>
      </c>
      <c r="I23" s="76">
        <v>0</v>
      </c>
      <c r="J23" s="75">
        <f t="shared" si="0"/>
        <v>155703163.3321</v>
      </c>
      <c r="K23" s="75">
        <v>3267816973.8547001</v>
      </c>
      <c r="L23" s="82">
        <f t="shared" si="1"/>
        <v>8592451789.0370007</v>
      </c>
    </row>
    <row r="24" spans="1:12">
      <c r="A24" s="73">
        <v>19</v>
      </c>
      <c r="B24" s="74" t="s">
        <v>105</v>
      </c>
      <c r="C24" s="75">
        <v>3755808040.1942</v>
      </c>
      <c r="D24" s="75">
        <f>-866828795.3598</f>
        <v>-866828795.35979998</v>
      </c>
      <c r="E24" s="75">
        <v>2024166669.9844999</v>
      </c>
      <c r="F24" s="75">
        <v>2483117979.0703001</v>
      </c>
      <c r="G24" s="75">
        <v>275042855.08929998</v>
      </c>
      <c r="H24" s="76">
        <v>247892780.6771</v>
      </c>
      <c r="I24" s="76">
        <v>0</v>
      </c>
      <c r="J24" s="75">
        <f t="shared" si="0"/>
        <v>247892780.6771</v>
      </c>
      <c r="K24" s="75">
        <v>5846614666.1473999</v>
      </c>
      <c r="L24" s="82">
        <f t="shared" si="1"/>
        <v>13765814195.803001</v>
      </c>
    </row>
    <row r="25" spans="1:12">
      <c r="A25" s="73">
        <v>20</v>
      </c>
      <c r="B25" s="74" t="s">
        <v>106</v>
      </c>
      <c r="C25" s="75">
        <v>2859360590.2294002</v>
      </c>
      <c r="D25" s="75">
        <f>-273672452.5197</f>
        <v>-273672452.51969999</v>
      </c>
      <c r="E25" s="75">
        <v>1541032540.0737</v>
      </c>
      <c r="F25" s="75">
        <v>1890439983.6891999</v>
      </c>
      <c r="G25" s="75">
        <v>180997669.905</v>
      </c>
      <c r="H25" s="76">
        <v>188724993.41890001</v>
      </c>
      <c r="I25" s="76">
        <v>0</v>
      </c>
      <c r="J25" s="75">
        <f t="shared" si="0"/>
        <v>188724993.41890001</v>
      </c>
      <c r="K25" s="75">
        <v>3974359468.6567998</v>
      </c>
      <c r="L25" s="82">
        <f t="shared" si="1"/>
        <v>10361242793.453299</v>
      </c>
    </row>
    <row r="26" spans="1:12">
      <c r="A26" s="73">
        <v>21</v>
      </c>
      <c r="B26" s="74" t="s">
        <v>107</v>
      </c>
      <c r="C26" s="75">
        <v>1804563453.73</v>
      </c>
      <c r="D26" s="75">
        <f>-169032985.3798</f>
        <v>-169032985.37979999</v>
      </c>
      <c r="E26" s="75">
        <v>972556945.88779998</v>
      </c>
      <c r="F26" s="75">
        <v>1193070547.9022</v>
      </c>
      <c r="G26" s="75">
        <v>107313625.38330001</v>
      </c>
      <c r="H26" s="76">
        <v>119105728.4253</v>
      </c>
      <c r="I26" s="76">
        <f t="shared" si="2"/>
        <v>59552864.212650001</v>
      </c>
      <c r="J26" s="75">
        <f t="shared" si="0"/>
        <v>59552864.212650001</v>
      </c>
      <c r="K26" s="75">
        <v>2397884944.4488001</v>
      </c>
      <c r="L26" s="82">
        <f t="shared" si="1"/>
        <v>6365909396.1849499</v>
      </c>
    </row>
    <row r="27" spans="1:12">
      <c r="A27" s="73">
        <v>22</v>
      </c>
      <c r="B27" s="74" t="s">
        <v>108</v>
      </c>
      <c r="C27" s="75">
        <v>1865148511.0223</v>
      </c>
      <c r="D27" s="75">
        <f>-169032985.3802</f>
        <v>-169032985.3802</v>
      </c>
      <c r="E27" s="75">
        <v>1005208841.9269</v>
      </c>
      <c r="F27" s="75">
        <v>1233125801.9024</v>
      </c>
      <c r="G27" s="75">
        <v>113756953.5997</v>
      </c>
      <c r="H27" s="76">
        <v>123104494.6459</v>
      </c>
      <c r="I27" s="76">
        <f t="shared" si="2"/>
        <v>61552247.322949998</v>
      </c>
      <c r="J27" s="75">
        <f t="shared" si="0"/>
        <v>61552247.322949998</v>
      </c>
      <c r="K27" s="75">
        <v>2410780246.8179002</v>
      </c>
      <c r="L27" s="82">
        <f t="shared" si="1"/>
        <v>6520539617.2119503</v>
      </c>
    </row>
    <row r="28" spans="1:12">
      <c r="A28" s="73">
        <v>23</v>
      </c>
      <c r="B28" s="74" t="s">
        <v>109</v>
      </c>
      <c r="C28" s="75">
        <v>1319787936.3801</v>
      </c>
      <c r="D28" s="75">
        <f>-128787036.4802</f>
        <v>-128787036.48019999</v>
      </c>
      <c r="E28" s="75">
        <v>711290546.1832</v>
      </c>
      <c r="F28" s="75">
        <v>872565668.50969994</v>
      </c>
      <c r="G28" s="75">
        <v>91471456.260299996</v>
      </c>
      <c r="H28" s="76">
        <v>87109324.532199994</v>
      </c>
      <c r="I28" s="76">
        <f t="shared" si="2"/>
        <v>43554662.266099997</v>
      </c>
      <c r="J28" s="75">
        <f t="shared" si="0"/>
        <v>43554662.266099997</v>
      </c>
      <c r="K28" s="75">
        <v>1816693890.5813</v>
      </c>
      <c r="L28" s="82">
        <f t="shared" si="1"/>
        <v>4726577123.7004995</v>
      </c>
    </row>
    <row r="29" spans="1:12">
      <c r="A29" s="73">
        <v>24</v>
      </c>
      <c r="B29" s="74" t="s">
        <v>110</v>
      </c>
      <c r="C29" s="75">
        <v>2248253718.7459002</v>
      </c>
      <c r="D29" s="75">
        <f>-160983795.5999</f>
        <v>-160983795.59990001</v>
      </c>
      <c r="E29" s="75">
        <v>1211680734.066</v>
      </c>
      <c r="F29" s="75">
        <v>1486412290.1875</v>
      </c>
      <c r="G29" s="75">
        <v>449739560.05080003</v>
      </c>
      <c r="H29" s="76">
        <v>148390402.29030001</v>
      </c>
      <c r="I29" s="76">
        <v>0</v>
      </c>
      <c r="J29" s="75">
        <f t="shared" si="0"/>
        <v>148390402.29030001</v>
      </c>
      <c r="K29" s="75">
        <v>13716780706.7883</v>
      </c>
      <c r="L29" s="82">
        <f t="shared" si="1"/>
        <v>19100273616.5289</v>
      </c>
    </row>
    <row r="30" spans="1:12">
      <c r="A30" s="73">
        <v>25</v>
      </c>
      <c r="B30" s="74" t="s">
        <v>111</v>
      </c>
      <c r="C30" s="75">
        <v>1177478310.4742999</v>
      </c>
      <c r="D30" s="75">
        <f>-104639467.1398</f>
        <v>-104639467.1398</v>
      </c>
      <c r="E30" s="75">
        <v>634593761.23189998</v>
      </c>
      <c r="F30" s="75">
        <v>778478966.82000005</v>
      </c>
      <c r="G30" s="75">
        <v>71201302.107099995</v>
      </c>
      <c r="H30" s="76">
        <v>77716531.155499995</v>
      </c>
      <c r="I30" s="76">
        <v>0</v>
      </c>
      <c r="J30" s="75">
        <f t="shared" si="0"/>
        <v>77716531.155499995</v>
      </c>
      <c r="K30" s="75">
        <v>1487148189.7435999</v>
      </c>
      <c r="L30" s="82">
        <f t="shared" si="1"/>
        <v>4121977594.3926001</v>
      </c>
    </row>
    <row r="31" spans="1:12">
      <c r="A31" s="73">
        <v>26</v>
      </c>
      <c r="B31" s="74" t="s">
        <v>112</v>
      </c>
      <c r="C31" s="75">
        <v>2179421525.3857002</v>
      </c>
      <c r="D31" s="75">
        <f>-201229744.4999</f>
        <v>-201229744.49990001</v>
      </c>
      <c r="E31" s="75">
        <v>1174584101.2962</v>
      </c>
      <c r="F31" s="75">
        <v>1440904517.9475999</v>
      </c>
      <c r="G31" s="75">
        <v>135342315.29300001</v>
      </c>
      <c r="H31" s="76">
        <v>143847304.33880001</v>
      </c>
      <c r="I31" s="76">
        <f t="shared" si="2"/>
        <v>71923652.169400007</v>
      </c>
      <c r="J31" s="75">
        <f t="shared" si="0"/>
        <v>71923652.169400007</v>
      </c>
      <c r="K31" s="75">
        <v>2864212129.7670002</v>
      </c>
      <c r="L31" s="82">
        <f t="shared" si="1"/>
        <v>7665158497.3590012</v>
      </c>
    </row>
    <row r="32" spans="1:12">
      <c r="A32" s="73">
        <v>27</v>
      </c>
      <c r="B32" s="74" t="s">
        <v>113</v>
      </c>
      <c r="C32" s="75">
        <v>1554791436.2156999</v>
      </c>
      <c r="D32" s="75">
        <f>-160983795.5999</f>
        <v>-160983795.59990001</v>
      </c>
      <c r="E32" s="75">
        <v>837944050.99619997</v>
      </c>
      <c r="F32" s="75">
        <v>1027936073.3176</v>
      </c>
      <c r="G32" s="75">
        <v>141717952.06909999</v>
      </c>
      <c r="H32" s="76">
        <v>102620146.816</v>
      </c>
      <c r="I32" s="76">
        <v>0</v>
      </c>
      <c r="J32" s="75">
        <f t="shared" si="0"/>
        <v>102620146.816</v>
      </c>
      <c r="K32" s="75">
        <v>2516685935.2024999</v>
      </c>
      <c r="L32" s="82">
        <f t="shared" si="1"/>
        <v>6020711799.0171995</v>
      </c>
    </row>
    <row r="33" spans="1:12">
      <c r="A33" s="73">
        <v>28</v>
      </c>
      <c r="B33" s="74" t="s">
        <v>114</v>
      </c>
      <c r="C33" s="75">
        <v>1484924169.0443001</v>
      </c>
      <c r="D33" s="75">
        <f>-144885416.04</f>
        <v>-144885416.03999999</v>
      </c>
      <c r="E33" s="75">
        <v>800289572.38180006</v>
      </c>
      <c r="F33" s="75">
        <v>981743971.53690004</v>
      </c>
      <c r="G33" s="75">
        <v>112261294.9498</v>
      </c>
      <c r="H33" s="76">
        <v>98008731.388600007</v>
      </c>
      <c r="I33" s="76">
        <f t="shared" si="2"/>
        <v>49004365.694300003</v>
      </c>
      <c r="J33" s="75">
        <f t="shared" si="0"/>
        <v>49004365.694300003</v>
      </c>
      <c r="K33" s="75">
        <v>2239887943.0490999</v>
      </c>
      <c r="L33" s="82">
        <f t="shared" si="1"/>
        <v>5523225900.6162004</v>
      </c>
    </row>
    <row r="34" spans="1:12">
      <c r="A34" s="73">
        <v>29</v>
      </c>
      <c r="B34" s="74" t="s">
        <v>115</v>
      </c>
      <c r="C34" s="75">
        <v>2011367330.6314001</v>
      </c>
      <c r="D34" s="75">
        <f>-241475693.3999</f>
        <v>-241475693.39989999</v>
      </c>
      <c r="E34" s="75">
        <v>1084012459.6856</v>
      </c>
      <c r="F34" s="75">
        <v>1329797031.0929</v>
      </c>
      <c r="G34" s="75">
        <v>150674820.7511</v>
      </c>
      <c r="H34" s="76">
        <v>132755304.6425</v>
      </c>
      <c r="I34" s="76">
        <v>0</v>
      </c>
      <c r="J34" s="75">
        <f t="shared" si="0"/>
        <v>132755304.6425</v>
      </c>
      <c r="K34" s="75">
        <v>3033125218.5282001</v>
      </c>
      <c r="L34" s="82">
        <f t="shared" si="1"/>
        <v>7500256471.9317999</v>
      </c>
    </row>
    <row r="35" spans="1:12">
      <c r="A35" s="73">
        <v>30</v>
      </c>
      <c r="B35" s="74" t="s">
        <v>116</v>
      </c>
      <c r="C35" s="75">
        <v>2537182951.9976001</v>
      </c>
      <c r="D35" s="75">
        <f>-265623262.74</f>
        <v>-265623262.74000001</v>
      </c>
      <c r="E35" s="75">
        <v>1367397138.5453999</v>
      </c>
      <c r="F35" s="75">
        <v>1677435198.198</v>
      </c>
      <c r="G35" s="75">
        <v>210641466.0835</v>
      </c>
      <c r="H35" s="76">
        <v>167460458.6618</v>
      </c>
      <c r="I35" s="76">
        <v>0</v>
      </c>
      <c r="J35" s="75">
        <f t="shared" si="0"/>
        <v>167460458.6618</v>
      </c>
      <c r="K35" s="75">
        <v>5088295676.6889</v>
      </c>
      <c r="L35" s="82">
        <f t="shared" si="1"/>
        <v>10782789627.4352</v>
      </c>
    </row>
    <row r="36" spans="1:12">
      <c r="A36" s="73">
        <v>31</v>
      </c>
      <c r="B36" s="74" t="s">
        <v>117</v>
      </c>
      <c r="C36" s="75">
        <v>1590473764.0387001</v>
      </c>
      <c r="D36" s="75">
        <f>-136836226.2598</f>
        <v>-136836226.25979999</v>
      </c>
      <c r="E36" s="75">
        <v>857174793.86530006</v>
      </c>
      <c r="F36" s="75">
        <v>1051527116.5243</v>
      </c>
      <c r="G36" s="75">
        <v>102664683.5044</v>
      </c>
      <c r="H36" s="76">
        <v>104975270.2326</v>
      </c>
      <c r="I36" s="76">
        <f t="shared" si="2"/>
        <v>52487635.116300002</v>
      </c>
      <c r="J36" s="75">
        <f t="shared" si="0"/>
        <v>52487635.116300002</v>
      </c>
      <c r="K36" s="75">
        <v>2082051089.5453999</v>
      </c>
      <c r="L36" s="82">
        <f t="shared" si="1"/>
        <v>5599542856.3346004</v>
      </c>
    </row>
    <row r="37" spans="1:12">
      <c r="A37" s="73">
        <v>32</v>
      </c>
      <c r="B37" s="74" t="s">
        <v>118</v>
      </c>
      <c r="C37" s="75">
        <v>1971480401.4598</v>
      </c>
      <c r="D37" s="75">
        <f>-185131364.9402</f>
        <v>-185131364.9402</v>
      </c>
      <c r="E37" s="75">
        <v>1062515676.1092</v>
      </c>
      <c r="F37" s="75">
        <v>1303426154.3346</v>
      </c>
      <c r="G37" s="75">
        <v>171016367.46039999</v>
      </c>
      <c r="H37" s="76">
        <v>130122666.9577</v>
      </c>
      <c r="I37" s="76">
        <f t="shared" si="2"/>
        <v>65061333.47885</v>
      </c>
      <c r="J37" s="75">
        <f t="shared" si="0"/>
        <v>65061333.47885</v>
      </c>
      <c r="K37" s="75">
        <v>6422905342.3583002</v>
      </c>
      <c r="L37" s="82">
        <f t="shared" si="1"/>
        <v>10811273910.26095</v>
      </c>
    </row>
    <row r="38" spans="1:12">
      <c r="A38" s="73">
        <v>33</v>
      </c>
      <c r="B38" s="74" t="s">
        <v>119</v>
      </c>
      <c r="C38" s="75">
        <v>1985585901.9918001</v>
      </c>
      <c r="D38" s="75">
        <f>-185131364.94</f>
        <v>-185131364.94</v>
      </c>
      <c r="E38" s="75">
        <v>1070117737.6984</v>
      </c>
      <c r="F38" s="75">
        <v>1312751876.4166</v>
      </c>
      <c r="G38" s="75">
        <v>120539921.59289999</v>
      </c>
      <c r="H38" s="76">
        <v>131053665.4832</v>
      </c>
      <c r="I38" s="76">
        <v>0</v>
      </c>
      <c r="J38" s="75">
        <f t="shared" si="0"/>
        <v>131053665.4832</v>
      </c>
      <c r="K38" s="75">
        <v>2592077061.5496998</v>
      </c>
      <c r="L38" s="82">
        <f t="shared" si="1"/>
        <v>7026994799.7926006</v>
      </c>
    </row>
    <row r="39" spans="1:12">
      <c r="A39" s="73">
        <v>34</v>
      </c>
      <c r="B39" s="74" t="s">
        <v>120</v>
      </c>
      <c r="C39" s="75">
        <v>1488203276.4424</v>
      </c>
      <c r="D39" s="75">
        <f>-128787036.4797</f>
        <v>-128787036.4797</v>
      </c>
      <c r="E39" s="75">
        <v>802056824.54949999</v>
      </c>
      <c r="F39" s="75">
        <v>983911923.26619995</v>
      </c>
      <c r="G39" s="75">
        <v>81390860.043099999</v>
      </c>
      <c r="H39" s="76">
        <v>98225160.727599993</v>
      </c>
      <c r="I39" s="76">
        <v>0</v>
      </c>
      <c r="J39" s="75">
        <f t="shared" si="0"/>
        <v>98225160.727599993</v>
      </c>
      <c r="K39" s="75">
        <v>1736105838.2295001</v>
      </c>
      <c r="L39" s="82">
        <f t="shared" si="1"/>
        <v>5061106846.7785997</v>
      </c>
    </row>
    <row r="40" spans="1:12">
      <c r="A40" s="73">
        <v>35</v>
      </c>
      <c r="B40" s="74" t="s">
        <v>121</v>
      </c>
      <c r="C40" s="75">
        <v>1496257972.2212999</v>
      </c>
      <c r="D40" s="75">
        <f>-136836226.2599</f>
        <v>-136836226.2599</v>
      </c>
      <c r="E40" s="75">
        <v>806397846.92289996</v>
      </c>
      <c r="F40" s="75">
        <v>989237211.37750006</v>
      </c>
      <c r="G40" s="75">
        <v>84895968.285899997</v>
      </c>
      <c r="H40" s="76">
        <v>98756790.915399998</v>
      </c>
      <c r="I40" s="76">
        <v>0</v>
      </c>
      <c r="J40" s="75">
        <f t="shared" si="0"/>
        <v>98756790.915399998</v>
      </c>
      <c r="K40" s="75">
        <v>1896146997.0474</v>
      </c>
      <c r="L40" s="82">
        <f t="shared" si="1"/>
        <v>5234856560.5105</v>
      </c>
    </row>
    <row r="41" spans="1:12">
      <c r="A41" s="73">
        <v>36</v>
      </c>
      <c r="B41" s="74" t="s">
        <v>122</v>
      </c>
      <c r="C41" s="75">
        <v>1351969099.9596</v>
      </c>
      <c r="D41" s="75">
        <f>-112688656.9198</f>
        <v>-112688656.9198</v>
      </c>
      <c r="E41" s="75">
        <v>728634360.88849998</v>
      </c>
      <c r="F41" s="75">
        <v>893841949.14339995</v>
      </c>
      <c r="G41" s="75">
        <v>83798055.174099997</v>
      </c>
      <c r="H41" s="76">
        <v>89233362.299799994</v>
      </c>
      <c r="I41" s="76">
        <v>0</v>
      </c>
      <c r="J41" s="75">
        <f t="shared" si="0"/>
        <v>89233362.299799994</v>
      </c>
      <c r="K41" s="75">
        <v>1817273395.2934999</v>
      </c>
      <c r="L41" s="82">
        <f t="shared" si="1"/>
        <v>4852061565.8390999</v>
      </c>
    </row>
    <row r="42" spans="1:12">
      <c r="A42" s="73">
        <v>37</v>
      </c>
      <c r="B42" s="74" t="s">
        <v>128</v>
      </c>
      <c r="C42" s="75">
        <v>597123221.73380005</v>
      </c>
      <c r="D42" s="75">
        <f>-48295138.6799</f>
        <v>-48295138.679899998</v>
      </c>
      <c r="E42" s="75">
        <v>321815415.05110002</v>
      </c>
      <c r="F42" s="75">
        <v>394782531.94520003</v>
      </c>
      <c r="G42" s="75">
        <v>91381298.925099999</v>
      </c>
      <c r="H42" s="76">
        <v>39411635.061800003</v>
      </c>
      <c r="I42" s="76">
        <v>0</v>
      </c>
      <c r="J42" s="75">
        <f t="shared" si="0"/>
        <v>39411635.061800003</v>
      </c>
      <c r="K42" s="75">
        <v>4437397130.8142996</v>
      </c>
      <c r="L42" s="82">
        <f t="shared" si="1"/>
        <v>5833616094.8513994</v>
      </c>
    </row>
    <row r="43" spans="1:12">
      <c r="A43" s="77"/>
      <c r="B43" s="77"/>
      <c r="C43" s="31">
        <f>SUM(C6:C42)</f>
        <v>65718305052.753296</v>
      </c>
      <c r="D43" s="31">
        <f t="shared" ref="D43:L43" si="3">SUM(D6:D42)</f>
        <v>-6754132862.2053995</v>
      </c>
      <c r="E43" s="31">
        <f t="shared" si="3"/>
        <v>35418424283.679192</v>
      </c>
      <c r="F43" s="31">
        <f t="shared" si="3"/>
        <v>43449053594.893311</v>
      </c>
      <c r="G43" s="31">
        <f t="shared" si="3"/>
        <v>4936042366.0412016</v>
      </c>
      <c r="H43" s="31">
        <f t="shared" si="3"/>
        <v>4337573487.9384995</v>
      </c>
      <c r="I43" s="31">
        <f t="shared" si="3"/>
        <v>847562899.73265004</v>
      </c>
      <c r="J43" s="31">
        <f t="shared" si="3"/>
        <v>3490010588.2058501</v>
      </c>
      <c r="K43" s="31">
        <f t="shared" si="3"/>
        <v>112679328619.61931</v>
      </c>
      <c r="L43" s="31">
        <f t="shared" si="3"/>
        <v>258937031642.98682</v>
      </c>
    </row>
    <row r="45" spans="1:12">
      <c r="I45" s="78"/>
    </row>
    <row r="46" spans="1:12">
      <c r="C46" s="78"/>
      <c r="D46" s="79"/>
      <c r="L46" s="78">
        <f>L43-D43+I43</f>
        <v>266538727404.92487</v>
      </c>
    </row>
  </sheetData>
  <mergeCells count="3">
    <mergeCell ref="A1:L1"/>
    <mergeCell ref="A2:L2"/>
    <mergeCell ref="A3:L3"/>
  </mergeCells>
  <pageMargins left="0.70866141732283505" right="0.70866141732283505" top="0.74803149606299202" bottom="0.74803149606299202" header="0.31496062992126" footer="0.31496062992126"/>
  <pageSetup paperSize="9" scale="48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C419"/>
  <sheetViews>
    <sheetView workbookViewId="0">
      <pane xSplit="4" ySplit="6" topLeftCell="E7" activePane="bottomRight" state="frozen"/>
      <selection pane="topRight"/>
      <selection pane="bottomLeft"/>
      <selection pane="bottomRight" activeCell="I5" sqref="I5"/>
    </sheetView>
  </sheetViews>
  <sheetFormatPr defaultColWidth="9.109375" defaultRowHeight="13.2"/>
  <cols>
    <col min="1" max="1" width="9.33203125" style="1" customWidth="1"/>
    <col min="2" max="2" width="13.88671875" style="32" customWidth="1"/>
    <col min="3" max="3" width="6.109375" style="1" customWidth="1"/>
    <col min="4" max="4" width="20.6640625" style="1" customWidth="1"/>
    <col min="5" max="12" width="19.88671875" style="1" customWidth="1"/>
    <col min="13" max="13" width="18.44140625" style="1" customWidth="1"/>
    <col min="14" max="14" width="19.6640625" style="1" customWidth="1"/>
    <col min="15" max="15" width="0.6640625" style="1" customWidth="1"/>
    <col min="16" max="16" width="4.6640625" style="1" customWidth="1"/>
    <col min="17" max="17" width="9.44140625" style="1" customWidth="1"/>
    <col min="18" max="18" width="17.88671875" style="32" customWidth="1"/>
    <col min="19" max="19" width="18.6640625" style="1" customWidth="1"/>
    <col min="20" max="24" width="21.88671875" style="1" customWidth="1"/>
    <col min="25" max="27" width="18.5546875" style="1" customWidth="1"/>
    <col min="28" max="28" width="22.109375" style="1" customWidth="1"/>
    <col min="29" max="29" width="20.6640625" style="1" customWidth="1"/>
    <col min="30" max="16384" width="9.109375" style="1"/>
  </cols>
  <sheetData>
    <row r="1" spans="1:29" ht="24.6">
      <c r="A1" s="152" t="s">
        <v>129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52"/>
      <c r="P1" s="152"/>
      <c r="Q1" s="152"/>
      <c r="R1" s="152"/>
      <c r="S1" s="152"/>
      <c r="T1" s="152"/>
      <c r="U1" s="152"/>
      <c r="V1" s="152"/>
      <c r="W1" s="152"/>
      <c r="X1" s="152"/>
      <c r="Y1" s="152"/>
      <c r="Z1" s="152"/>
      <c r="AA1" s="152"/>
      <c r="AB1" s="152"/>
    </row>
    <row r="2" spans="1:29" ht="24.6">
      <c r="A2" s="152" t="s">
        <v>63</v>
      </c>
      <c r="B2" s="152"/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152"/>
      <c r="Q2" s="152"/>
      <c r="R2" s="152"/>
      <c r="S2" s="152"/>
      <c r="T2" s="152"/>
      <c r="U2" s="152"/>
      <c r="V2" s="152"/>
      <c r="W2" s="152"/>
      <c r="X2" s="152"/>
      <c r="Y2" s="152"/>
      <c r="Z2" s="152"/>
      <c r="AA2" s="152"/>
      <c r="AB2" s="152"/>
      <c r="AC2" s="152"/>
    </row>
    <row r="3" spans="1:29" ht="45" customHeight="1">
      <c r="B3" s="178" t="s">
        <v>130</v>
      </c>
      <c r="C3" s="178"/>
      <c r="D3" s="178"/>
      <c r="E3" s="178"/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8"/>
      <c r="Q3" s="178"/>
      <c r="R3" s="178"/>
      <c r="S3" s="178"/>
      <c r="T3" s="178"/>
      <c r="U3" s="178"/>
      <c r="V3" s="178"/>
      <c r="W3" s="178"/>
      <c r="X3" s="178"/>
      <c r="Y3" s="178"/>
      <c r="Z3" s="178"/>
      <c r="AA3" s="178"/>
      <c r="AB3" s="178"/>
    </row>
    <row r="4" spans="1:29">
      <c r="O4" s="1">
        <v>0</v>
      </c>
    </row>
    <row r="5" spans="1:29" ht="61.5" customHeight="1">
      <c r="A5" s="33" t="s">
        <v>20</v>
      </c>
      <c r="B5" s="34" t="s">
        <v>131</v>
      </c>
      <c r="C5" s="14" t="s">
        <v>20</v>
      </c>
      <c r="D5" s="14" t="s">
        <v>132</v>
      </c>
      <c r="E5" s="14" t="s">
        <v>49</v>
      </c>
      <c r="F5" s="14" t="s">
        <v>126</v>
      </c>
      <c r="G5" s="14" t="s">
        <v>75</v>
      </c>
      <c r="H5" s="14" t="s">
        <v>24</v>
      </c>
      <c r="I5" s="14" t="s">
        <v>25</v>
      </c>
      <c r="J5" s="14" t="s">
        <v>133</v>
      </c>
      <c r="K5" s="14" t="s">
        <v>77</v>
      </c>
      <c r="L5" s="14" t="s">
        <v>78</v>
      </c>
      <c r="M5" s="14" t="s">
        <v>26</v>
      </c>
      <c r="N5" s="37" t="s">
        <v>134</v>
      </c>
      <c r="O5" s="43"/>
      <c r="P5" s="35"/>
      <c r="Q5" s="14" t="s">
        <v>20</v>
      </c>
      <c r="R5" s="34" t="s">
        <v>125</v>
      </c>
      <c r="S5" s="14" t="s">
        <v>132</v>
      </c>
      <c r="T5" s="14" t="s">
        <v>49</v>
      </c>
      <c r="U5" s="14" t="s">
        <v>126</v>
      </c>
      <c r="V5" s="14" t="s">
        <v>75</v>
      </c>
      <c r="W5" s="14" t="s">
        <v>24</v>
      </c>
      <c r="X5" s="14" t="s">
        <v>25</v>
      </c>
      <c r="Y5" s="14" t="s">
        <v>133</v>
      </c>
      <c r="Z5" s="14" t="s">
        <v>77</v>
      </c>
      <c r="AA5" s="14" t="s">
        <v>78</v>
      </c>
      <c r="AB5" s="14" t="s">
        <v>26</v>
      </c>
      <c r="AC5" s="14" t="s">
        <v>134</v>
      </c>
    </row>
    <row r="6" spans="1:29" ht="15.6">
      <c r="A6" s="35"/>
      <c r="B6" s="36"/>
      <c r="C6" s="35"/>
      <c r="D6" s="37"/>
      <c r="E6" s="135" t="s">
        <v>28</v>
      </c>
      <c r="F6" s="135" t="s">
        <v>28</v>
      </c>
      <c r="G6" s="135" t="s">
        <v>28</v>
      </c>
      <c r="H6" s="135" t="s">
        <v>28</v>
      </c>
      <c r="I6" s="135" t="s">
        <v>28</v>
      </c>
      <c r="J6" s="135" t="s">
        <v>28</v>
      </c>
      <c r="K6" s="135" t="s">
        <v>28</v>
      </c>
      <c r="L6" s="135" t="s">
        <v>28</v>
      </c>
      <c r="M6" s="135" t="s">
        <v>28</v>
      </c>
      <c r="N6" s="135" t="s">
        <v>28</v>
      </c>
      <c r="O6" s="43"/>
      <c r="P6" s="35"/>
      <c r="Q6" s="37"/>
      <c r="R6" s="38"/>
      <c r="S6" s="37"/>
      <c r="T6" s="135" t="s">
        <v>28</v>
      </c>
      <c r="U6" s="135" t="s">
        <v>28</v>
      </c>
      <c r="V6" s="135" t="s">
        <v>28</v>
      </c>
      <c r="W6" s="135" t="s">
        <v>28</v>
      </c>
      <c r="X6" s="135" t="s">
        <v>28</v>
      </c>
      <c r="Y6" s="135" t="s">
        <v>28</v>
      </c>
      <c r="Z6" s="135" t="s">
        <v>28</v>
      </c>
      <c r="AA6" s="135" t="s">
        <v>28</v>
      </c>
      <c r="AB6" s="135" t="s">
        <v>28</v>
      </c>
      <c r="AC6" s="135" t="s">
        <v>28</v>
      </c>
    </row>
    <row r="7" spans="1:29" ht="24.9" customHeight="1">
      <c r="A7" s="167">
        <v>1</v>
      </c>
      <c r="B7" s="161" t="s">
        <v>87</v>
      </c>
      <c r="C7" s="35">
        <v>1</v>
      </c>
      <c r="D7" s="39" t="s">
        <v>135</v>
      </c>
      <c r="E7" s="39">
        <v>69881923.011700004</v>
      </c>
      <c r="F7" s="39">
        <f>-8049189.78</f>
        <v>-8049189.7800000003</v>
      </c>
      <c r="G7" s="39">
        <v>37662377.278300002</v>
      </c>
      <c r="H7" s="39">
        <v>46201791.354999997</v>
      </c>
      <c r="I7" s="44">
        <v>5750667.7498000003</v>
      </c>
      <c r="J7" s="39">
        <v>4612382.7492000004</v>
      </c>
      <c r="K7" s="39">
        <f>J7/2</f>
        <v>2306191.3746000002</v>
      </c>
      <c r="L7" s="39">
        <f t="shared" ref="L7:L23" si="0">J7-K7</f>
        <v>2306191.3746000002</v>
      </c>
      <c r="M7" s="39">
        <v>99822269.253000006</v>
      </c>
      <c r="N7" s="45">
        <f t="shared" ref="N7:N23" si="1">E7+F7+J7-K7+M7</f>
        <v>163961193.85930002</v>
      </c>
      <c r="O7" s="43"/>
      <c r="P7" s="167">
        <v>19</v>
      </c>
      <c r="Q7" s="47">
        <v>26</v>
      </c>
      <c r="R7" s="164" t="s">
        <v>105</v>
      </c>
      <c r="S7" s="39" t="s">
        <v>136</v>
      </c>
      <c r="T7" s="39">
        <v>73979272.147499993</v>
      </c>
      <c r="U7" s="39">
        <f t="shared" ref="U7:U25" si="2">-19700654.44</f>
        <v>-19700654.440000001</v>
      </c>
      <c r="V7" s="39">
        <v>39870615.150799997</v>
      </c>
      <c r="W7" s="39">
        <v>48910716.091499999</v>
      </c>
      <c r="X7" s="39">
        <v>5169273.8567000004</v>
      </c>
      <c r="Y7" s="39">
        <v>4882818.1015999997</v>
      </c>
      <c r="Z7" s="39">
        <v>0</v>
      </c>
      <c r="AA7" s="39">
        <f t="shared" ref="AA7:AA25" si="3">Y7-Z7</f>
        <v>4882818.1015999997</v>
      </c>
      <c r="AB7" s="39">
        <v>108184697.3282</v>
      </c>
      <c r="AC7" s="45">
        <f>T7+U7+V7+W7+X7+AA7+AB7</f>
        <v>261296738.23629999</v>
      </c>
    </row>
    <row r="8" spans="1:29" ht="24.9" customHeight="1">
      <c r="A8" s="167"/>
      <c r="B8" s="162"/>
      <c r="C8" s="35">
        <v>2</v>
      </c>
      <c r="D8" s="39" t="s">
        <v>137</v>
      </c>
      <c r="E8" s="39">
        <v>116588884.9693</v>
      </c>
      <c r="F8" s="39">
        <f t="shared" ref="F8:F23" si="4">-8049189.78</f>
        <v>-8049189.7800000003</v>
      </c>
      <c r="G8" s="39">
        <v>62834770.179899998</v>
      </c>
      <c r="H8" s="39">
        <v>77081670.1303</v>
      </c>
      <c r="I8" s="44">
        <v>9097556.2076999992</v>
      </c>
      <c r="J8" s="39">
        <v>7695159.7583999997</v>
      </c>
      <c r="K8" s="39">
        <f t="shared" ref="K8:K23" si="5">J8/2</f>
        <v>3847579.8791999999</v>
      </c>
      <c r="L8" s="39">
        <f t="shared" si="0"/>
        <v>3847579.8791999999</v>
      </c>
      <c r="M8" s="39">
        <v>176224600.60089999</v>
      </c>
      <c r="N8" s="45">
        <f t="shared" si="1"/>
        <v>288611875.66939998</v>
      </c>
      <c r="O8" s="43"/>
      <c r="P8" s="167"/>
      <c r="Q8" s="47">
        <v>27</v>
      </c>
      <c r="R8" s="165"/>
      <c r="S8" s="39" t="s">
        <v>138</v>
      </c>
      <c r="T8" s="39">
        <v>72450394.143399999</v>
      </c>
      <c r="U8" s="39">
        <f t="shared" si="2"/>
        <v>-19700654.440000001</v>
      </c>
      <c r="V8" s="39">
        <v>39046636.964100003</v>
      </c>
      <c r="W8" s="39">
        <v>47899912.445699997</v>
      </c>
      <c r="X8" s="39">
        <v>5524556.2373000002</v>
      </c>
      <c r="Y8" s="39">
        <v>4781908.3065999998</v>
      </c>
      <c r="Z8" s="39">
        <v>0</v>
      </c>
      <c r="AA8" s="39">
        <f t="shared" si="3"/>
        <v>4781908.3065999998</v>
      </c>
      <c r="AB8" s="39">
        <v>116295036.98010001</v>
      </c>
      <c r="AC8" s="45">
        <f t="shared" ref="AC8:AC71" si="6">T8+U8+V8+W8+X8+AA8+AB8</f>
        <v>266297790.63720003</v>
      </c>
    </row>
    <row r="9" spans="1:29" ht="24.9" customHeight="1">
      <c r="A9" s="167"/>
      <c r="B9" s="162"/>
      <c r="C9" s="35">
        <v>3</v>
      </c>
      <c r="D9" s="39" t="s">
        <v>139</v>
      </c>
      <c r="E9" s="39">
        <v>82033116.995700002</v>
      </c>
      <c r="F9" s="39">
        <f t="shared" si="4"/>
        <v>-8049189.7800000003</v>
      </c>
      <c r="G9" s="39">
        <v>44211178.920900002</v>
      </c>
      <c r="H9" s="39">
        <v>54235441.617700003</v>
      </c>
      <c r="I9" s="44">
        <v>6414176.0828999998</v>
      </c>
      <c r="J9" s="39">
        <v>5414392.1260000002</v>
      </c>
      <c r="K9" s="39">
        <f t="shared" si="5"/>
        <v>2707196.0630000001</v>
      </c>
      <c r="L9" s="39">
        <f t="shared" si="0"/>
        <v>2707196.0630000001</v>
      </c>
      <c r="M9" s="39">
        <v>114968750.5767</v>
      </c>
      <c r="N9" s="45">
        <f t="shared" si="1"/>
        <v>191659873.85540003</v>
      </c>
      <c r="O9" s="43"/>
      <c r="P9" s="167"/>
      <c r="Q9" s="47">
        <v>28</v>
      </c>
      <c r="R9" s="165"/>
      <c r="S9" s="39" t="s">
        <v>140</v>
      </c>
      <c r="T9" s="39">
        <v>72515977.869399995</v>
      </c>
      <c r="U9" s="39">
        <f t="shared" si="2"/>
        <v>-19700654.440000001</v>
      </c>
      <c r="V9" s="39">
        <v>39081982.858000003</v>
      </c>
      <c r="W9" s="39">
        <v>47943272.523599997</v>
      </c>
      <c r="X9" s="39">
        <v>5440155.1167000001</v>
      </c>
      <c r="Y9" s="39">
        <v>4786236.9974999996</v>
      </c>
      <c r="Z9" s="39">
        <v>0</v>
      </c>
      <c r="AA9" s="39">
        <f t="shared" si="3"/>
        <v>4786236.9974999996</v>
      </c>
      <c r="AB9" s="39">
        <v>114368339.2538</v>
      </c>
      <c r="AC9" s="45">
        <f t="shared" si="6"/>
        <v>264435310.17899999</v>
      </c>
    </row>
    <row r="10" spans="1:29" ht="24.9" customHeight="1">
      <c r="A10" s="167"/>
      <c r="B10" s="162"/>
      <c r="C10" s="35">
        <v>4</v>
      </c>
      <c r="D10" s="39" t="s">
        <v>141</v>
      </c>
      <c r="E10" s="39">
        <v>83582861.551200002</v>
      </c>
      <c r="F10" s="39">
        <f t="shared" si="4"/>
        <v>-8049189.7800000003</v>
      </c>
      <c r="G10" s="39">
        <v>45046402.990599997</v>
      </c>
      <c r="H10" s="39">
        <v>55260040.992200002</v>
      </c>
      <c r="I10" s="44">
        <v>6645914.1809999999</v>
      </c>
      <c r="J10" s="39">
        <v>5516679.1660000002</v>
      </c>
      <c r="K10" s="39">
        <f t="shared" si="5"/>
        <v>2758339.5830000001</v>
      </c>
      <c r="L10" s="39">
        <f t="shared" si="0"/>
        <v>2758339.5830000001</v>
      </c>
      <c r="M10" s="39">
        <v>120258837.52770001</v>
      </c>
      <c r="N10" s="45">
        <f t="shared" si="1"/>
        <v>198550848.88190001</v>
      </c>
      <c r="O10" s="43"/>
      <c r="P10" s="167"/>
      <c r="Q10" s="47">
        <v>29</v>
      </c>
      <c r="R10" s="165"/>
      <c r="S10" s="39" t="s">
        <v>142</v>
      </c>
      <c r="T10" s="39">
        <v>85943467.898399994</v>
      </c>
      <c r="U10" s="39">
        <f t="shared" si="2"/>
        <v>-19700654.440000001</v>
      </c>
      <c r="V10" s="39">
        <v>46318635.393799998</v>
      </c>
      <c r="W10" s="39">
        <v>56820734.190499999</v>
      </c>
      <c r="X10" s="39">
        <v>6347599.4035999998</v>
      </c>
      <c r="Y10" s="39">
        <v>5672485.1244999999</v>
      </c>
      <c r="Z10" s="39">
        <v>0</v>
      </c>
      <c r="AA10" s="39">
        <f t="shared" si="3"/>
        <v>5672485.1244999999</v>
      </c>
      <c r="AB10" s="39">
        <v>135083358.57870001</v>
      </c>
      <c r="AC10" s="45">
        <f t="shared" si="6"/>
        <v>316485626.14950001</v>
      </c>
    </row>
    <row r="11" spans="1:29" ht="24.9" customHeight="1">
      <c r="A11" s="167"/>
      <c r="B11" s="162"/>
      <c r="C11" s="35">
        <v>5</v>
      </c>
      <c r="D11" s="39" t="s">
        <v>143</v>
      </c>
      <c r="E11" s="39">
        <v>76076773.804900005</v>
      </c>
      <c r="F11" s="39">
        <f t="shared" si="4"/>
        <v>-8049189.7800000003</v>
      </c>
      <c r="G11" s="39">
        <v>41001049.107900001</v>
      </c>
      <c r="H11" s="39">
        <v>50297460.0414</v>
      </c>
      <c r="I11" s="44">
        <v>6073387.2514000004</v>
      </c>
      <c r="J11" s="39">
        <v>5021258.4885</v>
      </c>
      <c r="K11" s="39">
        <f t="shared" si="5"/>
        <v>2510629.24425</v>
      </c>
      <c r="L11" s="39">
        <f t="shared" si="0"/>
        <v>2510629.24425</v>
      </c>
      <c r="M11" s="39">
        <v>107189267.7666</v>
      </c>
      <c r="N11" s="45">
        <f t="shared" si="1"/>
        <v>177727481.03575</v>
      </c>
      <c r="O11" s="43"/>
      <c r="P11" s="167"/>
      <c r="Q11" s="47">
        <v>30</v>
      </c>
      <c r="R11" s="165"/>
      <c r="S11" s="39" t="s">
        <v>144</v>
      </c>
      <c r="T11" s="39">
        <v>86615801.731199995</v>
      </c>
      <c r="U11" s="39">
        <f t="shared" si="2"/>
        <v>-19700654.440000001</v>
      </c>
      <c r="V11" s="39">
        <v>46680985.045500003</v>
      </c>
      <c r="W11" s="39">
        <v>57265241.526900001</v>
      </c>
      <c r="X11" s="39">
        <v>6256565.1039000005</v>
      </c>
      <c r="Y11" s="39">
        <v>5716860.8491000002</v>
      </c>
      <c r="Z11" s="39">
        <v>0</v>
      </c>
      <c r="AA11" s="39">
        <f t="shared" si="3"/>
        <v>5716860.8491000002</v>
      </c>
      <c r="AB11" s="39">
        <v>133005239.5094</v>
      </c>
      <c r="AC11" s="45">
        <f t="shared" si="6"/>
        <v>315840039.32599998</v>
      </c>
    </row>
    <row r="12" spans="1:29" ht="24.9" customHeight="1">
      <c r="A12" s="167"/>
      <c r="B12" s="162"/>
      <c r="C12" s="35">
        <v>6</v>
      </c>
      <c r="D12" s="39" t="s">
        <v>145</v>
      </c>
      <c r="E12" s="39">
        <v>78567643.0414</v>
      </c>
      <c r="F12" s="39">
        <f t="shared" si="4"/>
        <v>-8049189.7800000003</v>
      </c>
      <c r="G12" s="39">
        <v>42343485.791000001</v>
      </c>
      <c r="H12" s="39">
        <v>51944275.351999998</v>
      </c>
      <c r="I12" s="44">
        <v>6239914.9574999996</v>
      </c>
      <c r="J12" s="39">
        <v>5185662.1255000001</v>
      </c>
      <c r="K12" s="39">
        <f t="shared" si="5"/>
        <v>2592831.06275</v>
      </c>
      <c r="L12" s="39">
        <f t="shared" si="0"/>
        <v>2592831.06275</v>
      </c>
      <c r="M12" s="39">
        <v>110990740.4302</v>
      </c>
      <c r="N12" s="45">
        <f t="shared" si="1"/>
        <v>184102024.75435001</v>
      </c>
      <c r="O12" s="43"/>
      <c r="P12" s="167"/>
      <c r="Q12" s="47">
        <v>31</v>
      </c>
      <c r="R12" s="165"/>
      <c r="S12" s="39" t="s">
        <v>111</v>
      </c>
      <c r="T12" s="39">
        <v>149756425.7572</v>
      </c>
      <c r="U12" s="39">
        <f t="shared" si="2"/>
        <v>-19700654.440000001</v>
      </c>
      <c r="V12" s="39">
        <v>80710186.034400001</v>
      </c>
      <c r="W12" s="39">
        <v>99010084.993499994</v>
      </c>
      <c r="X12" s="39">
        <v>10307088.9256</v>
      </c>
      <c r="Y12" s="39">
        <v>9884300.9035</v>
      </c>
      <c r="Z12" s="39">
        <v>0</v>
      </c>
      <c r="AA12" s="39">
        <f t="shared" si="3"/>
        <v>9884300.9035</v>
      </c>
      <c r="AB12" s="39">
        <v>225470066.78060001</v>
      </c>
      <c r="AC12" s="45">
        <f t="shared" si="6"/>
        <v>555437498.95480001</v>
      </c>
    </row>
    <row r="13" spans="1:29" ht="24.9" customHeight="1">
      <c r="A13" s="167"/>
      <c r="B13" s="162"/>
      <c r="C13" s="35">
        <v>7</v>
      </c>
      <c r="D13" s="39" t="s">
        <v>146</v>
      </c>
      <c r="E13" s="39">
        <v>76231657.735400006</v>
      </c>
      <c r="F13" s="39">
        <f t="shared" si="4"/>
        <v>-8049189.7800000003</v>
      </c>
      <c r="G13" s="39">
        <v>41084522.726999998</v>
      </c>
      <c r="H13" s="39">
        <v>50399860.129000001</v>
      </c>
      <c r="I13" s="44">
        <v>6039205.7496999996</v>
      </c>
      <c r="J13" s="39">
        <v>5031481.2177999998</v>
      </c>
      <c r="K13" s="39">
        <f t="shared" si="5"/>
        <v>2515740.6088999999</v>
      </c>
      <c r="L13" s="39">
        <f t="shared" si="0"/>
        <v>2515740.6088999999</v>
      </c>
      <c r="M13" s="39">
        <v>106408976.9226</v>
      </c>
      <c r="N13" s="45">
        <f t="shared" si="1"/>
        <v>177107185.48690003</v>
      </c>
      <c r="O13" s="43"/>
      <c r="P13" s="167"/>
      <c r="Q13" s="47">
        <v>32</v>
      </c>
      <c r="R13" s="165"/>
      <c r="S13" s="39" t="s">
        <v>147</v>
      </c>
      <c r="T13" s="39">
        <v>75009687.010600001</v>
      </c>
      <c r="U13" s="39">
        <f t="shared" si="2"/>
        <v>-19700654.440000001</v>
      </c>
      <c r="V13" s="39">
        <v>40425950.088</v>
      </c>
      <c r="W13" s="39">
        <v>49591965.411200002</v>
      </c>
      <c r="X13" s="39">
        <v>5533421.6346000005</v>
      </c>
      <c r="Y13" s="39">
        <v>4950828.0751999998</v>
      </c>
      <c r="Z13" s="39">
        <v>0</v>
      </c>
      <c r="AA13" s="39">
        <f t="shared" si="3"/>
        <v>4950828.0751999998</v>
      </c>
      <c r="AB13" s="39">
        <v>116497415.1068</v>
      </c>
      <c r="AC13" s="45">
        <f t="shared" si="6"/>
        <v>272308612.88640004</v>
      </c>
    </row>
    <row r="14" spans="1:29" ht="24.9" customHeight="1">
      <c r="A14" s="167"/>
      <c r="B14" s="162"/>
      <c r="C14" s="35">
        <v>8</v>
      </c>
      <c r="D14" s="39" t="s">
        <v>148</v>
      </c>
      <c r="E14" s="39">
        <v>74330619.785699993</v>
      </c>
      <c r="F14" s="39">
        <f t="shared" si="4"/>
        <v>-8049189.7800000003</v>
      </c>
      <c r="G14" s="39">
        <v>40059971.521300003</v>
      </c>
      <c r="H14" s="39">
        <v>49143006.354500003</v>
      </c>
      <c r="I14" s="44">
        <v>5824235.7358999997</v>
      </c>
      <c r="J14" s="39">
        <v>4906007.9298</v>
      </c>
      <c r="K14" s="39">
        <f t="shared" si="5"/>
        <v>2453003.9649</v>
      </c>
      <c r="L14" s="39">
        <f t="shared" si="0"/>
        <v>2453003.9649</v>
      </c>
      <c r="M14" s="39">
        <v>101501669.60259999</v>
      </c>
      <c r="N14" s="45">
        <f t="shared" si="1"/>
        <v>170236103.57319999</v>
      </c>
      <c r="O14" s="43"/>
      <c r="P14" s="167"/>
      <c r="Q14" s="47">
        <v>33</v>
      </c>
      <c r="R14" s="165"/>
      <c r="S14" s="39" t="s">
        <v>149</v>
      </c>
      <c r="T14" s="39">
        <v>74234915.569900006</v>
      </c>
      <c r="U14" s="39">
        <f t="shared" si="2"/>
        <v>-19700654.440000001</v>
      </c>
      <c r="V14" s="39">
        <v>40008392.398500003</v>
      </c>
      <c r="W14" s="39">
        <v>49079732.391500004</v>
      </c>
      <c r="X14" s="39">
        <v>5103386.3937999997</v>
      </c>
      <c r="Y14" s="39">
        <v>4899691.2107999995</v>
      </c>
      <c r="Z14" s="39">
        <v>0</v>
      </c>
      <c r="AA14" s="39">
        <f t="shared" si="3"/>
        <v>4899691.2107999995</v>
      </c>
      <c r="AB14" s="39">
        <v>106680626.95469999</v>
      </c>
      <c r="AC14" s="45">
        <f t="shared" si="6"/>
        <v>260306090.47919998</v>
      </c>
    </row>
    <row r="15" spans="1:29" ht="24.9" customHeight="1">
      <c r="A15" s="167"/>
      <c r="B15" s="162"/>
      <c r="C15" s="35">
        <v>9</v>
      </c>
      <c r="D15" s="39" t="s">
        <v>150</v>
      </c>
      <c r="E15" s="39">
        <v>80192153.666899994</v>
      </c>
      <c r="F15" s="39">
        <f t="shared" si="4"/>
        <v>-8049189.7800000003</v>
      </c>
      <c r="G15" s="39">
        <v>43219004.515000001</v>
      </c>
      <c r="H15" s="39">
        <v>53018305.626800001</v>
      </c>
      <c r="I15" s="44">
        <v>6347759.6584000001</v>
      </c>
      <c r="J15" s="39">
        <v>5292883.9143000003</v>
      </c>
      <c r="K15" s="39">
        <f t="shared" si="5"/>
        <v>2646441.9571500001</v>
      </c>
      <c r="L15" s="39">
        <f t="shared" si="0"/>
        <v>2646441.9571500001</v>
      </c>
      <c r="M15" s="39">
        <v>113452605.13600001</v>
      </c>
      <c r="N15" s="45">
        <f t="shared" si="1"/>
        <v>188242010.98005</v>
      </c>
      <c r="O15" s="43"/>
      <c r="P15" s="167"/>
      <c r="Q15" s="47">
        <v>34</v>
      </c>
      <c r="R15" s="165"/>
      <c r="S15" s="39" t="s">
        <v>151</v>
      </c>
      <c r="T15" s="39">
        <v>88861074.081</v>
      </c>
      <c r="U15" s="39">
        <f t="shared" si="2"/>
        <v>-19700654.440000001</v>
      </c>
      <c r="V15" s="39">
        <v>47891058.991599999</v>
      </c>
      <c r="W15" s="39">
        <v>58749682.712399997</v>
      </c>
      <c r="X15" s="39">
        <v>6404124.2452999996</v>
      </c>
      <c r="Y15" s="39">
        <v>5865054.4735000003</v>
      </c>
      <c r="Z15" s="39">
        <v>0</v>
      </c>
      <c r="AA15" s="39">
        <f t="shared" si="3"/>
        <v>5865054.4735000003</v>
      </c>
      <c r="AB15" s="39">
        <v>136373700.26230001</v>
      </c>
      <c r="AC15" s="45">
        <f t="shared" si="6"/>
        <v>324444040.32609999</v>
      </c>
    </row>
    <row r="16" spans="1:29" ht="24.9" customHeight="1">
      <c r="A16" s="167"/>
      <c r="B16" s="162"/>
      <c r="C16" s="35">
        <v>10</v>
      </c>
      <c r="D16" s="39" t="s">
        <v>152</v>
      </c>
      <c r="E16" s="39">
        <v>81378809.7711</v>
      </c>
      <c r="F16" s="39">
        <f t="shared" si="4"/>
        <v>-8049189.7800000003</v>
      </c>
      <c r="G16" s="39">
        <v>43858544.5845</v>
      </c>
      <c r="H16" s="39">
        <v>53802852.407600001</v>
      </c>
      <c r="I16" s="44">
        <v>6533012.6068000002</v>
      </c>
      <c r="J16" s="39">
        <v>5371206.2028000001</v>
      </c>
      <c r="K16" s="39">
        <f t="shared" si="5"/>
        <v>2685603.1014</v>
      </c>
      <c r="L16" s="39">
        <f t="shared" si="0"/>
        <v>2685603.1014</v>
      </c>
      <c r="M16" s="39">
        <v>117681535.1793</v>
      </c>
      <c r="N16" s="45">
        <f t="shared" si="1"/>
        <v>193696758.27179998</v>
      </c>
      <c r="O16" s="43"/>
      <c r="P16" s="167"/>
      <c r="Q16" s="47">
        <v>35</v>
      </c>
      <c r="R16" s="165"/>
      <c r="S16" s="39" t="s">
        <v>153</v>
      </c>
      <c r="T16" s="39">
        <v>73318951.072300002</v>
      </c>
      <c r="U16" s="39">
        <f t="shared" si="2"/>
        <v>-19700654.440000001</v>
      </c>
      <c r="V16" s="39">
        <v>39514739.691399999</v>
      </c>
      <c r="W16" s="39">
        <v>48474150.879299998</v>
      </c>
      <c r="X16" s="39">
        <v>5482302.7808999997</v>
      </c>
      <c r="Y16" s="39">
        <v>4839235.2493000003</v>
      </c>
      <c r="Z16" s="39">
        <v>0</v>
      </c>
      <c r="AA16" s="39">
        <f t="shared" si="3"/>
        <v>4839235.2493000003</v>
      </c>
      <c r="AB16" s="39">
        <v>115330480.6102</v>
      </c>
      <c r="AC16" s="45">
        <f t="shared" si="6"/>
        <v>267259205.8434</v>
      </c>
    </row>
    <row r="17" spans="1:29" ht="24.9" customHeight="1">
      <c r="A17" s="167"/>
      <c r="B17" s="162"/>
      <c r="C17" s="35">
        <v>11</v>
      </c>
      <c r="D17" s="39" t="s">
        <v>154</v>
      </c>
      <c r="E17" s="39">
        <v>88994237.860300004</v>
      </c>
      <c r="F17" s="39">
        <f t="shared" si="4"/>
        <v>-8049189.7800000003</v>
      </c>
      <c r="G17" s="39">
        <v>47962826.685900003</v>
      </c>
      <c r="H17" s="39">
        <v>58837722.721699998</v>
      </c>
      <c r="I17" s="44">
        <v>7206962.6429000003</v>
      </c>
      <c r="J17" s="39">
        <v>5873843.6179999998</v>
      </c>
      <c r="K17" s="39">
        <f t="shared" si="5"/>
        <v>2936921.8089999999</v>
      </c>
      <c r="L17" s="39">
        <f t="shared" si="0"/>
        <v>2936921.8089999999</v>
      </c>
      <c r="M17" s="39">
        <v>133066378.33</v>
      </c>
      <c r="N17" s="45">
        <f t="shared" si="1"/>
        <v>216948348.2193</v>
      </c>
      <c r="O17" s="43"/>
      <c r="P17" s="167"/>
      <c r="Q17" s="47">
        <v>36</v>
      </c>
      <c r="R17" s="165"/>
      <c r="S17" s="39" t="s">
        <v>155</v>
      </c>
      <c r="T17" s="39">
        <v>92798535.625100002</v>
      </c>
      <c r="U17" s="39">
        <f t="shared" si="2"/>
        <v>-19700654.440000001</v>
      </c>
      <c r="V17" s="39">
        <v>50013126.556400001</v>
      </c>
      <c r="W17" s="39">
        <v>61352899.236599997</v>
      </c>
      <c r="X17" s="39">
        <v>6678327.3846000005</v>
      </c>
      <c r="Y17" s="39">
        <v>6124936.8426000001</v>
      </c>
      <c r="Z17" s="39">
        <v>0</v>
      </c>
      <c r="AA17" s="39">
        <f t="shared" si="3"/>
        <v>6124936.8426000001</v>
      </c>
      <c r="AB17" s="39">
        <v>142633173.6101</v>
      </c>
      <c r="AC17" s="45">
        <f t="shared" si="6"/>
        <v>339900344.8154</v>
      </c>
    </row>
    <row r="18" spans="1:29" ht="24.9" customHeight="1">
      <c r="A18" s="167"/>
      <c r="B18" s="162"/>
      <c r="C18" s="35">
        <v>12</v>
      </c>
      <c r="D18" s="39" t="s">
        <v>156</v>
      </c>
      <c r="E18" s="39">
        <v>85685630.686900005</v>
      </c>
      <c r="F18" s="39">
        <f t="shared" si="4"/>
        <v>-8049189.7800000003</v>
      </c>
      <c r="G18" s="39">
        <v>46179675.818499997</v>
      </c>
      <c r="H18" s="39">
        <v>56650267.486900002</v>
      </c>
      <c r="I18" s="44">
        <v>6937065.2515000002</v>
      </c>
      <c r="J18" s="39">
        <v>5655467.2198000001</v>
      </c>
      <c r="K18" s="39">
        <f t="shared" si="5"/>
        <v>2827733.6099</v>
      </c>
      <c r="L18" s="39">
        <f t="shared" si="0"/>
        <v>2827733.6099</v>
      </c>
      <c r="M18" s="39">
        <v>126905196.02940001</v>
      </c>
      <c r="N18" s="45">
        <f t="shared" si="1"/>
        <v>207369370.54620001</v>
      </c>
      <c r="O18" s="43"/>
      <c r="P18" s="167"/>
      <c r="Q18" s="47">
        <v>37</v>
      </c>
      <c r="R18" s="165"/>
      <c r="S18" s="39" t="s">
        <v>157</v>
      </c>
      <c r="T18" s="39">
        <v>81491991.009100005</v>
      </c>
      <c r="U18" s="39">
        <f t="shared" si="2"/>
        <v>-19700654.440000001</v>
      </c>
      <c r="V18" s="39">
        <v>43919542.827</v>
      </c>
      <c r="W18" s="39">
        <v>53877681.143299997</v>
      </c>
      <c r="X18" s="39">
        <v>6139654.0004000003</v>
      </c>
      <c r="Y18" s="39">
        <v>5378676.4494000003</v>
      </c>
      <c r="Z18" s="39">
        <v>0</v>
      </c>
      <c r="AA18" s="39">
        <f t="shared" si="3"/>
        <v>5378676.4494000003</v>
      </c>
      <c r="AB18" s="39">
        <v>130336408.1514</v>
      </c>
      <c r="AC18" s="45">
        <f t="shared" si="6"/>
        <v>301443299.14060003</v>
      </c>
    </row>
    <row r="19" spans="1:29" ht="24.9" customHeight="1">
      <c r="A19" s="167"/>
      <c r="B19" s="162"/>
      <c r="C19" s="35">
        <v>13</v>
      </c>
      <c r="D19" s="39" t="s">
        <v>158</v>
      </c>
      <c r="E19" s="39">
        <v>65431437.613899998</v>
      </c>
      <c r="F19" s="39">
        <f t="shared" si="4"/>
        <v>-8049189.7800000003</v>
      </c>
      <c r="G19" s="39">
        <v>35263819.068899997</v>
      </c>
      <c r="H19" s="39">
        <v>43259393.823299997</v>
      </c>
      <c r="I19" s="44">
        <v>5487562.2259999998</v>
      </c>
      <c r="J19" s="39">
        <v>4318639.5152000003</v>
      </c>
      <c r="K19" s="39">
        <f t="shared" si="5"/>
        <v>2159319.7576000001</v>
      </c>
      <c r="L19" s="39">
        <f t="shared" si="0"/>
        <v>2159319.7576000001</v>
      </c>
      <c r="M19" s="39">
        <v>93816130.815599993</v>
      </c>
      <c r="N19" s="45">
        <f t="shared" si="1"/>
        <v>153357698.40709999</v>
      </c>
      <c r="O19" s="43"/>
      <c r="P19" s="167"/>
      <c r="Q19" s="47">
        <v>38</v>
      </c>
      <c r="R19" s="165"/>
      <c r="S19" s="39" t="s">
        <v>159</v>
      </c>
      <c r="T19" s="39">
        <v>84739742.862000003</v>
      </c>
      <c r="U19" s="39">
        <f t="shared" si="2"/>
        <v>-19700654.440000001</v>
      </c>
      <c r="V19" s="39">
        <v>45669896.141800001</v>
      </c>
      <c r="W19" s="39">
        <v>56024902.4419</v>
      </c>
      <c r="X19" s="39">
        <v>6336681.6352000004</v>
      </c>
      <c r="Y19" s="39">
        <v>5593036.2434999999</v>
      </c>
      <c r="Z19" s="39">
        <v>0</v>
      </c>
      <c r="AA19" s="39">
        <f t="shared" si="3"/>
        <v>5593036.2434999999</v>
      </c>
      <c r="AB19" s="39">
        <v>134834129.19119999</v>
      </c>
      <c r="AC19" s="45">
        <f t="shared" si="6"/>
        <v>313497734.07559997</v>
      </c>
    </row>
    <row r="20" spans="1:29" ht="24.9" customHeight="1">
      <c r="A20" s="167"/>
      <c r="B20" s="162"/>
      <c r="C20" s="35">
        <v>14</v>
      </c>
      <c r="D20" s="39" t="s">
        <v>160</v>
      </c>
      <c r="E20" s="39">
        <v>61823771.240900002</v>
      </c>
      <c r="F20" s="39">
        <f t="shared" si="4"/>
        <v>-8049189.7800000003</v>
      </c>
      <c r="G20" s="39">
        <v>33319492.322099999</v>
      </c>
      <c r="H20" s="39">
        <v>40874218.3464</v>
      </c>
      <c r="I20" s="44">
        <v>5236273.7052999996</v>
      </c>
      <c r="J20" s="39">
        <v>4080524.4572999999</v>
      </c>
      <c r="K20" s="39">
        <f t="shared" si="5"/>
        <v>2040262.2286499999</v>
      </c>
      <c r="L20" s="39">
        <f t="shared" si="0"/>
        <v>2040262.2286499999</v>
      </c>
      <c r="M20" s="39">
        <v>88079749.379899994</v>
      </c>
      <c r="N20" s="45">
        <f t="shared" si="1"/>
        <v>143894593.06944999</v>
      </c>
      <c r="O20" s="43"/>
      <c r="P20" s="167"/>
      <c r="Q20" s="47">
        <v>39</v>
      </c>
      <c r="R20" s="165"/>
      <c r="S20" s="39" t="s">
        <v>161</v>
      </c>
      <c r="T20" s="39">
        <v>66711660.986599997</v>
      </c>
      <c r="U20" s="39">
        <f t="shared" si="2"/>
        <v>-19700654.440000001</v>
      </c>
      <c r="V20" s="39">
        <v>35953786.568300001</v>
      </c>
      <c r="W20" s="39">
        <v>44105801.744099997</v>
      </c>
      <c r="X20" s="39">
        <v>5028739.3260000004</v>
      </c>
      <c r="Y20" s="39">
        <v>4403137.4789000005</v>
      </c>
      <c r="Z20" s="39">
        <v>0</v>
      </c>
      <c r="AA20" s="39">
        <f t="shared" si="3"/>
        <v>4403137.4789000005</v>
      </c>
      <c r="AB20" s="39">
        <v>104976593.46799999</v>
      </c>
      <c r="AC20" s="45">
        <f t="shared" si="6"/>
        <v>241479065.13190001</v>
      </c>
    </row>
    <row r="21" spans="1:29" ht="24.9" customHeight="1">
      <c r="A21" s="167"/>
      <c r="B21" s="162"/>
      <c r="C21" s="35">
        <v>15</v>
      </c>
      <c r="D21" s="39" t="s">
        <v>162</v>
      </c>
      <c r="E21" s="39">
        <v>64376654.932800002</v>
      </c>
      <c r="F21" s="39">
        <f t="shared" si="4"/>
        <v>-8049189.7800000003</v>
      </c>
      <c r="G21" s="39">
        <v>34695351.2654</v>
      </c>
      <c r="H21" s="39">
        <v>42562033.944600001</v>
      </c>
      <c r="I21" s="44">
        <v>5550371.1321</v>
      </c>
      <c r="J21" s="39">
        <v>4249021.2043000003</v>
      </c>
      <c r="K21" s="39">
        <f t="shared" si="5"/>
        <v>2124510.6021500002</v>
      </c>
      <c r="L21" s="39">
        <f t="shared" si="0"/>
        <v>2124510.6021500002</v>
      </c>
      <c r="M21" s="39">
        <v>95249924.297800004</v>
      </c>
      <c r="N21" s="45">
        <f t="shared" si="1"/>
        <v>153701900.05274999</v>
      </c>
      <c r="O21" s="43"/>
      <c r="P21" s="167"/>
      <c r="Q21" s="47">
        <v>40</v>
      </c>
      <c r="R21" s="165"/>
      <c r="S21" s="39" t="s">
        <v>163</v>
      </c>
      <c r="T21" s="39">
        <v>73551975.367500007</v>
      </c>
      <c r="U21" s="39">
        <f t="shared" si="2"/>
        <v>-19700654.440000001</v>
      </c>
      <c r="V21" s="39">
        <v>39640326.5176</v>
      </c>
      <c r="W21" s="39">
        <v>48628212.751199998</v>
      </c>
      <c r="X21" s="39">
        <v>5662922.0252999999</v>
      </c>
      <c r="Y21" s="39">
        <v>4854615.4390000002</v>
      </c>
      <c r="Z21" s="39">
        <v>0</v>
      </c>
      <c r="AA21" s="39">
        <f t="shared" si="3"/>
        <v>4854615.4390000002</v>
      </c>
      <c r="AB21" s="39">
        <v>119453633.06470001</v>
      </c>
      <c r="AC21" s="45">
        <f t="shared" si="6"/>
        <v>272091030.72530001</v>
      </c>
    </row>
    <row r="22" spans="1:29" ht="24.9" customHeight="1">
      <c r="A22" s="167"/>
      <c r="B22" s="162"/>
      <c r="C22" s="35">
        <v>16</v>
      </c>
      <c r="D22" s="39" t="s">
        <v>164</v>
      </c>
      <c r="E22" s="39">
        <v>95964832.5449</v>
      </c>
      <c r="F22" s="39">
        <f t="shared" si="4"/>
        <v>-8049189.7800000003</v>
      </c>
      <c r="G22" s="39">
        <v>51719580.300499998</v>
      </c>
      <c r="H22" s="39">
        <v>63446267.354599997</v>
      </c>
      <c r="I22" s="44">
        <v>6947940.7029999997</v>
      </c>
      <c r="J22" s="39">
        <v>6333920.4058999997</v>
      </c>
      <c r="K22" s="39">
        <f t="shared" si="5"/>
        <v>3166960.2029499998</v>
      </c>
      <c r="L22" s="39">
        <f t="shared" si="0"/>
        <v>3166960.2029499998</v>
      </c>
      <c r="M22" s="39">
        <v>127153459.41150001</v>
      </c>
      <c r="N22" s="45">
        <f t="shared" si="1"/>
        <v>218236062.37935001</v>
      </c>
      <c r="O22" s="43"/>
      <c r="P22" s="167"/>
      <c r="Q22" s="47">
        <v>41</v>
      </c>
      <c r="R22" s="165"/>
      <c r="S22" s="39" t="s">
        <v>165</v>
      </c>
      <c r="T22" s="39">
        <v>90692197.762799993</v>
      </c>
      <c r="U22" s="39">
        <f t="shared" si="2"/>
        <v>-19700654.440000001</v>
      </c>
      <c r="V22" s="39">
        <v>48877930.387999997</v>
      </c>
      <c r="W22" s="39">
        <v>59960313.311099999</v>
      </c>
      <c r="X22" s="39">
        <v>6446441.1771999998</v>
      </c>
      <c r="Y22" s="39">
        <v>5985913.2438000003</v>
      </c>
      <c r="Z22" s="39">
        <v>0</v>
      </c>
      <c r="AA22" s="39">
        <f t="shared" si="3"/>
        <v>5985913.2438000003</v>
      </c>
      <c r="AB22" s="39">
        <v>137339705.64030001</v>
      </c>
      <c r="AC22" s="45">
        <f t="shared" si="6"/>
        <v>329601847.08319998</v>
      </c>
    </row>
    <row r="23" spans="1:29" ht="24.9" customHeight="1">
      <c r="A23" s="167"/>
      <c r="B23" s="163"/>
      <c r="C23" s="35">
        <v>17</v>
      </c>
      <c r="D23" s="39" t="s">
        <v>166</v>
      </c>
      <c r="E23" s="39">
        <v>82919244.832200006</v>
      </c>
      <c r="F23" s="39">
        <f t="shared" si="4"/>
        <v>-8049189.7800000003</v>
      </c>
      <c r="G23" s="39">
        <v>44688751.366800003</v>
      </c>
      <c r="H23" s="39">
        <v>54821296.895400003</v>
      </c>
      <c r="I23" s="44">
        <v>6079491.4687999999</v>
      </c>
      <c r="J23" s="39">
        <v>5472878.7928999998</v>
      </c>
      <c r="K23" s="39">
        <f t="shared" si="5"/>
        <v>2736439.3964499999</v>
      </c>
      <c r="L23" s="39">
        <f t="shared" si="0"/>
        <v>2736439.3964499999</v>
      </c>
      <c r="M23" s="39">
        <v>107328614.0424</v>
      </c>
      <c r="N23" s="45">
        <f t="shared" si="1"/>
        <v>184935108.49105</v>
      </c>
      <c r="O23" s="43"/>
      <c r="P23" s="167"/>
      <c r="Q23" s="47">
        <v>42</v>
      </c>
      <c r="R23" s="165"/>
      <c r="S23" s="39" t="s">
        <v>167</v>
      </c>
      <c r="T23" s="39">
        <v>106034749.91410001</v>
      </c>
      <c r="U23" s="39">
        <f t="shared" si="2"/>
        <v>-19700654.440000001</v>
      </c>
      <c r="V23" s="39">
        <v>57146692.359999999</v>
      </c>
      <c r="W23" s="39">
        <v>70103900.705300003</v>
      </c>
      <c r="X23" s="39">
        <v>7905476.0915999999</v>
      </c>
      <c r="Y23" s="39">
        <v>6998560.2894000001</v>
      </c>
      <c r="Z23" s="39">
        <v>0</v>
      </c>
      <c r="AA23" s="39">
        <f t="shared" si="3"/>
        <v>6998560.2894000001</v>
      </c>
      <c r="AB23" s="39">
        <v>170646363.56549999</v>
      </c>
      <c r="AC23" s="45">
        <f t="shared" si="6"/>
        <v>399135088.48590004</v>
      </c>
    </row>
    <row r="24" spans="1:29" ht="24.9" customHeight="1">
      <c r="A24" s="35"/>
      <c r="B24" s="174" t="s">
        <v>168</v>
      </c>
      <c r="C24" s="175"/>
      <c r="D24" s="40"/>
      <c r="E24" s="40">
        <f>SUM(E7:E23)</f>
        <v>1364060254.0451999</v>
      </c>
      <c r="F24" s="40">
        <f t="shared" ref="F24:M24" si="7">SUM(F7:F23)</f>
        <v>-136836226.25999999</v>
      </c>
      <c r="G24" s="40">
        <f t="shared" si="7"/>
        <v>735150804.44450009</v>
      </c>
      <c r="H24" s="40">
        <f t="shared" si="7"/>
        <v>901835904.57939994</v>
      </c>
      <c r="I24" s="40">
        <f t="shared" si="7"/>
        <v>108411497.31069998</v>
      </c>
      <c r="J24" s="40">
        <f t="shared" si="7"/>
        <v>90031408.891700014</v>
      </c>
      <c r="K24" s="40">
        <f t="shared" si="7"/>
        <v>45015704.445850007</v>
      </c>
      <c r="L24" s="40">
        <f t="shared" si="7"/>
        <v>45015704.445850007</v>
      </c>
      <c r="M24" s="40">
        <f t="shared" si="7"/>
        <v>1940098705.3021998</v>
      </c>
      <c r="N24" s="40">
        <f>E24+F24+G24+H24+I24+J24-K24+M24</f>
        <v>4957736643.8678493</v>
      </c>
      <c r="O24" s="43"/>
      <c r="P24" s="167"/>
      <c r="Q24" s="47">
        <v>43</v>
      </c>
      <c r="R24" s="165"/>
      <c r="S24" s="39" t="s">
        <v>169</v>
      </c>
      <c r="T24" s="39">
        <v>69198486.855000004</v>
      </c>
      <c r="U24" s="39">
        <f t="shared" si="2"/>
        <v>-19700654.440000001</v>
      </c>
      <c r="V24" s="39">
        <v>37294044.106200002</v>
      </c>
      <c r="W24" s="39">
        <v>45749943.8191</v>
      </c>
      <c r="X24" s="39">
        <v>5357256.2472000001</v>
      </c>
      <c r="Y24" s="39">
        <v>4567274.2434999999</v>
      </c>
      <c r="Z24" s="39">
        <v>0</v>
      </c>
      <c r="AA24" s="39">
        <f t="shared" si="3"/>
        <v>4567274.2434999999</v>
      </c>
      <c r="AB24" s="39">
        <v>112475934.7184</v>
      </c>
      <c r="AC24" s="45">
        <f t="shared" si="6"/>
        <v>254942285.5494</v>
      </c>
    </row>
    <row r="25" spans="1:29" ht="24.9" customHeight="1">
      <c r="A25" s="167">
        <v>2</v>
      </c>
      <c r="B25" s="161" t="s">
        <v>170</v>
      </c>
      <c r="C25" s="35">
        <v>1</v>
      </c>
      <c r="D25" s="39" t="s">
        <v>171</v>
      </c>
      <c r="E25" s="39">
        <v>85036391.275800005</v>
      </c>
      <c r="F25" s="39">
        <f t="shared" ref="F25:F88" si="8">-8049189.78</f>
        <v>-8049189.7800000003</v>
      </c>
      <c r="G25" s="39">
        <v>45829772.745099999</v>
      </c>
      <c r="H25" s="39">
        <v>56221028.815200001</v>
      </c>
      <c r="I25" s="39">
        <v>5534104.3004000001</v>
      </c>
      <c r="J25" s="39">
        <v>5612615.7851999998</v>
      </c>
      <c r="K25" s="39">
        <v>0</v>
      </c>
      <c r="L25" s="39">
        <f t="shared" ref="L25:L77" si="9">J25-K25</f>
        <v>5612615.7851999998</v>
      </c>
      <c r="M25" s="39">
        <v>128380997.0016</v>
      </c>
      <c r="N25" s="40">
        <f t="shared" ref="N25:N88" si="10">E25+F25+J25-K25+G25+M25+H25+I25</f>
        <v>318565720.14330006</v>
      </c>
      <c r="O25" s="43"/>
      <c r="P25" s="167"/>
      <c r="Q25" s="47">
        <v>44</v>
      </c>
      <c r="R25" s="166"/>
      <c r="S25" s="39" t="s">
        <v>172</v>
      </c>
      <c r="T25" s="39">
        <v>81367787.860400006</v>
      </c>
      <c r="U25" s="39">
        <f t="shared" si="2"/>
        <v>-19700654.440000001</v>
      </c>
      <c r="V25" s="39">
        <v>43852604.402199998</v>
      </c>
      <c r="W25" s="39">
        <v>53795565.372599997</v>
      </c>
      <c r="X25" s="39">
        <v>5953946.1448999997</v>
      </c>
      <c r="Y25" s="39">
        <v>5370478.7291000001</v>
      </c>
      <c r="Z25" s="39">
        <v>0</v>
      </c>
      <c r="AA25" s="39">
        <f t="shared" si="3"/>
        <v>5370478.7291000001</v>
      </c>
      <c r="AB25" s="39">
        <v>126097093.5503</v>
      </c>
      <c r="AC25" s="45">
        <f t="shared" si="6"/>
        <v>296736821.61949998</v>
      </c>
    </row>
    <row r="26" spans="1:29" ht="24.9" customHeight="1">
      <c r="A26" s="167"/>
      <c r="B26" s="162"/>
      <c r="C26" s="35">
        <v>2</v>
      </c>
      <c r="D26" s="39" t="s">
        <v>173</v>
      </c>
      <c r="E26" s="39">
        <v>103884485.3571</v>
      </c>
      <c r="F26" s="39">
        <f t="shared" si="8"/>
        <v>-8049189.7800000003</v>
      </c>
      <c r="G26" s="39">
        <v>55987822.204499997</v>
      </c>
      <c r="H26" s="39">
        <v>68682273.049099997</v>
      </c>
      <c r="I26" s="39">
        <v>5820124.4429000001</v>
      </c>
      <c r="J26" s="39">
        <v>6856637.4183</v>
      </c>
      <c r="K26" s="39">
        <v>0</v>
      </c>
      <c r="L26" s="39">
        <f t="shared" si="9"/>
        <v>6856637.4183</v>
      </c>
      <c r="M26" s="39">
        <v>134910227.35120001</v>
      </c>
      <c r="N26" s="40">
        <f t="shared" si="10"/>
        <v>368092380.0431</v>
      </c>
      <c r="O26" s="43"/>
      <c r="P26" s="46"/>
      <c r="Q26" s="175"/>
      <c r="R26" s="176"/>
      <c r="S26" s="40"/>
      <c r="T26" s="40">
        <f>SUM(T7:T25)+2156534944.67</f>
        <v>3755808040.1934996</v>
      </c>
      <c r="U26" s="40">
        <f>SUM(U7:U25)-492516361</f>
        <v>-866828795.36000001</v>
      </c>
      <c r="V26" s="40">
        <f>SUM(V7:V25)+1162249537.5</f>
        <v>2024166669.9836001</v>
      </c>
      <c r="W26" s="40">
        <f>SUM(W7:W25)+1425773265.38</f>
        <v>2483117979.0713</v>
      </c>
      <c r="X26" s="40">
        <f>117077917.7308+157964937.36</f>
        <v>275042855.09080005</v>
      </c>
      <c r="Y26" s="40">
        <f>SUM(Y7:Y25)+142336732.43</f>
        <v>247892780.68079999</v>
      </c>
      <c r="Z26" s="40">
        <f t="shared" ref="Z26" si="11">SUM(Z7:Z25)</f>
        <v>0</v>
      </c>
      <c r="AA26" s="40">
        <f>SUM(AA7:AA25)+142336732.43</f>
        <v>247892780.68079999</v>
      </c>
      <c r="AB26" s="40">
        <f>SUM(AB7:AB25)+3360532669.32</f>
        <v>5846614665.644701</v>
      </c>
      <c r="AC26" s="40">
        <f t="shared" si="6"/>
        <v>13765814195.304701</v>
      </c>
    </row>
    <row r="27" spans="1:29" ht="24.9" customHeight="1">
      <c r="A27" s="167"/>
      <c r="B27" s="162"/>
      <c r="C27" s="35">
        <v>3</v>
      </c>
      <c r="D27" s="39" t="s">
        <v>174</v>
      </c>
      <c r="E27" s="39">
        <v>88457669.042400002</v>
      </c>
      <c r="F27" s="39">
        <f t="shared" si="8"/>
        <v>-8049189.7800000003</v>
      </c>
      <c r="G27" s="39">
        <v>47673646.646499999</v>
      </c>
      <c r="H27" s="39">
        <v>58482975.177500002</v>
      </c>
      <c r="I27" s="39">
        <v>5363101.5788000003</v>
      </c>
      <c r="J27" s="39">
        <v>5838428.7259999998</v>
      </c>
      <c r="K27" s="39">
        <v>0</v>
      </c>
      <c r="L27" s="39">
        <f t="shared" si="9"/>
        <v>5838428.7259999998</v>
      </c>
      <c r="M27" s="39">
        <v>124477369.2693</v>
      </c>
      <c r="N27" s="40">
        <f t="shared" si="10"/>
        <v>322244000.66050005</v>
      </c>
      <c r="O27" s="43"/>
      <c r="P27" s="161">
        <v>20</v>
      </c>
      <c r="Q27" s="47">
        <v>1</v>
      </c>
      <c r="R27" s="161" t="s">
        <v>106</v>
      </c>
      <c r="S27" s="39" t="s">
        <v>175</v>
      </c>
      <c r="T27" s="39">
        <v>82681579.403899997</v>
      </c>
      <c r="U27" s="39">
        <f>-8049189.78</f>
        <v>-8049189.7800000003</v>
      </c>
      <c r="V27" s="39">
        <v>44560663.234099999</v>
      </c>
      <c r="W27" s="39">
        <v>54664166.581100002</v>
      </c>
      <c r="X27" s="39">
        <v>5101308.1887999997</v>
      </c>
      <c r="Y27" s="39">
        <v>5457192.2764999997</v>
      </c>
      <c r="Z27" s="39">
        <v>0</v>
      </c>
      <c r="AA27" s="39">
        <f t="shared" ref="AA27:AA82" si="12">Y27-Z27</f>
        <v>5457192.2764999997</v>
      </c>
      <c r="AB27" s="39">
        <v>111821653.0218</v>
      </c>
      <c r="AC27" s="45">
        <f t="shared" si="6"/>
        <v>296237372.92619997</v>
      </c>
    </row>
    <row r="28" spans="1:29" ht="24.9" customHeight="1">
      <c r="A28" s="167"/>
      <c r="B28" s="162"/>
      <c r="C28" s="35">
        <v>4</v>
      </c>
      <c r="D28" s="39" t="s">
        <v>176</v>
      </c>
      <c r="E28" s="39">
        <v>77445963.796000004</v>
      </c>
      <c r="F28" s="39">
        <f t="shared" si="8"/>
        <v>-8049189.7800000003</v>
      </c>
      <c r="G28" s="39">
        <v>41738964.548500001</v>
      </c>
      <c r="H28" s="39">
        <v>51202687.424500003</v>
      </c>
      <c r="I28" s="39">
        <v>5002434.3684999999</v>
      </c>
      <c r="J28" s="39">
        <v>5111628.4731000001</v>
      </c>
      <c r="K28" s="39">
        <v>0</v>
      </c>
      <c r="L28" s="39">
        <f t="shared" si="9"/>
        <v>5111628.4731000001</v>
      </c>
      <c r="M28" s="39">
        <v>116244105.4329</v>
      </c>
      <c r="N28" s="40">
        <f t="shared" si="10"/>
        <v>288696594.26349998</v>
      </c>
      <c r="O28" s="43"/>
      <c r="P28" s="162"/>
      <c r="Q28" s="47">
        <v>2</v>
      </c>
      <c r="R28" s="162"/>
      <c r="S28" s="39" t="s">
        <v>177</v>
      </c>
      <c r="T28" s="39">
        <v>85198520.225299999</v>
      </c>
      <c r="U28" s="39">
        <f t="shared" ref="U28:U91" si="13">-8049189.78</f>
        <v>-8049189.7800000003</v>
      </c>
      <c r="V28" s="39">
        <v>45917151.016900003</v>
      </c>
      <c r="W28" s="39">
        <v>56328218.8807</v>
      </c>
      <c r="X28" s="39">
        <v>5473739.5060999999</v>
      </c>
      <c r="Y28" s="39">
        <v>5623316.7037000004</v>
      </c>
      <c r="Z28" s="39">
        <v>0</v>
      </c>
      <c r="AA28" s="39">
        <f t="shared" si="12"/>
        <v>5623316.7037000004</v>
      </c>
      <c r="AB28" s="39">
        <v>120323466.3532</v>
      </c>
      <c r="AC28" s="45">
        <f t="shared" si="6"/>
        <v>310815222.9059</v>
      </c>
    </row>
    <row r="29" spans="1:29" ht="24.9" customHeight="1">
      <c r="A29" s="167"/>
      <c r="B29" s="162"/>
      <c r="C29" s="35">
        <v>5</v>
      </c>
      <c r="D29" s="39" t="s">
        <v>178</v>
      </c>
      <c r="E29" s="39">
        <v>76635556.431899995</v>
      </c>
      <c r="F29" s="39">
        <f t="shared" si="8"/>
        <v>-8049189.7800000003</v>
      </c>
      <c r="G29" s="39">
        <v>41302201.125600003</v>
      </c>
      <c r="H29" s="39">
        <v>50666894.0414</v>
      </c>
      <c r="I29" s="39">
        <v>5176293.4830999998</v>
      </c>
      <c r="J29" s="39">
        <v>5058139.5480000004</v>
      </c>
      <c r="K29" s="39">
        <v>0</v>
      </c>
      <c r="L29" s="39">
        <f t="shared" si="9"/>
        <v>5058139.5480000004</v>
      </c>
      <c r="M29" s="39">
        <v>120212938.5283</v>
      </c>
      <c r="N29" s="40">
        <f t="shared" si="10"/>
        <v>291002833.37830001</v>
      </c>
      <c r="O29" s="43"/>
      <c r="P29" s="162"/>
      <c r="Q29" s="47">
        <v>3</v>
      </c>
      <c r="R29" s="162"/>
      <c r="S29" s="39" t="s">
        <v>179</v>
      </c>
      <c r="T29" s="39">
        <v>92687941.080799997</v>
      </c>
      <c r="U29" s="39">
        <f t="shared" si="13"/>
        <v>-8049189.7800000003</v>
      </c>
      <c r="V29" s="39">
        <v>49953522.394500002</v>
      </c>
      <c r="W29" s="39">
        <v>61279780.669699997</v>
      </c>
      <c r="X29" s="39">
        <v>5731904.5281999996</v>
      </c>
      <c r="Y29" s="39">
        <v>6117637.3243000004</v>
      </c>
      <c r="Z29" s="39">
        <v>0</v>
      </c>
      <c r="AA29" s="39">
        <f t="shared" si="12"/>
        <v>6117637.3243000004</v>
      </c>
      <c r="AB29" s="39">
        <v>126216823.6627</v>
      </c>
      <c r="AC29" s="45">
        <f t="shared" si="6"/>
        <v>333938419.88019997</v>
      </c>
    </row>
    <row r="30" spans="1:29" ht="24.9" customHeight="1">
      <c r="A30" s="167"/>
      <c r="B30" s="162"/>
      <c r="C30" s="35">
        <v>6</v>
      </c>
      <c r="D30" s="39" t="s">
        <v>180</v>
      </c>
      <c r="E30" s="39">
        <v>81934453.076299995</v>
      </c>
      <c r="F30" s="39">
        <f t="shared" si="8"/>
        <v>-8049189.7800000003</v>
      </c>
      <c r="G30" s="39">
        <v>44158004.686499998</v>
      </c>
      <c r="H30" s="39">
        <v>54170210.873899996</v>
      </c>
      <c r="I30" s="39">
        <v>5508015.9119999995</v>
      </c>
      <c r="J30" s="39">
        <v>5407880.0591000002</v>
      </c>
      <c r="K30" s="39">
        <v>0</v>
      </c>
      <c r="L30" s="39">
        <f t="shared" si="9"/>
        <v>5407880.0591000002</v>
      </c>
      <c r="M30" s="39">
        <v>127785454.68610001</v>
      </c>
      <c r="N30" s="40">
        <f t="shared" si="10"/>
        <v>310914829.51389998</v>
      </c>
      <c r="O30" s="43"/>
      <c r="P30" s="162"/>
      <c r="Q30" s="47">
        <v>4</v>
      </c>
      <c r="R30" s="162"/>
      <c r="S30" s="39" t="s">
        <v>181</v>
      </c>
      <c r="T30" s="39">
        <v>86904162.8565</v>
      </c>
      <c r="U30" s="39">
        <f t="shared" si="13"/>
        <v>-8049189.7800000003</v>
      </c>
      <c r="V30" s="39">
        <v>46836395.272200003</v>
      </c>
      <c r="W30" s="39">
        <v>57455888.835500002</v>
      </c>
      <c r="X30" s="39">
        <v>5609682.6497999998</v>
      </c>
      <c r="Y30" s="39">
        <v>5735893.409</v>
      </c>
      <c r="Z30" s="39">
        <v>0</v>
      </c>
      <c r="AA30" s="39">
        <f t="shared" si="12"/>
        <v>5735893.409</v>
      </c>
      <c r="AB30" s="39">
        <v>123426758.62980001</v>
      </c>
      <c r="AC30" s="45">
        <f t="shared" si="6"/>
        <v>317919591.87279999</v>
      </c>
    </row>
    <row r="31" spans="1:29" ht="24.9" customHeight="1">
      <c r="A31" s="167"/>
      <c r="B31" s="162"/>
      <c r="C31" s="35">
        <v>7</v>
      </c>
      <c r="D31" s="39" t="s">
        <v>182</v>
      </c>
      <c r="E31" s="39">
        <v>89246264.048800007</v>
      </c>
      <c r="F31" s="39">
        <f t="shared" si="8"/>
        <v>-8049189.7800000003</v>
      </c>
      <c r="G31" s="39">
        <v>48098654.4507</v>
      </c>
      <c r="H31" s="39">
        <v>59004347.5207</v>
      </c>
      <c r="I31" s="39">
        <v>5416410.3337000003</v>
      </c>
      <c r="J31" s="39">
        <v>5890477.9806000004</v>
      </c>
      <c r="K31" s="39">
        <v>0</v>
      </c>
      <c r="L31" s="39">
        <f t="shared" si="9"/>
        <v>5890477.9806000004</v>
      </c>
      <c r="M31" s="39">
        <v>125694294.5441</v>
      </c>
      <c r="N31" s="40">
        <f t="shared" si="10"/>
        <v>325301259.09859997</v>
      </c>
      <c r="O31" s="43"/>
      <c r="P31" s="162"/>
      <c r="Q31" s="47">
        <v>5</v>
      </c>
      <c r="R31" s="162"/>
      <c r="S31" s="39" t="s">
        <v>183</v>
      </c>
      <c r="T31" s="39">
        <v>81274354.474900007</v>
      </c>
      <c r="U31" s="39">
        <f t="shared" si="13"/>
        <v>-8049189.7800000003</v>
      </c>
      <c r="V31" s="39">
        <v>43802249.127800003</v>
      </c>
      <c r="W31" s="39">
        <v>53733792.748300001</v>
      </c>
      <c r="X31" s="39">
        <v>5132887.1991999997</v>
      </c>
      <c r="Y31" s="39">
        <v>5364311.8903999999</v>
      </c>
      <c r="Z31" s="39">
        <v>0</v>
      </c>
      <c r="AA31" s="39">
        <f t="shared" si="12"/>
        <v>5364311.8903999999</v>
      </c>
      <c r="AB31" s="39">
        <v>112542534.5351</v>
      </c>
      <c r="AC31" s="45">
        <f t="shared" si="6"/>
        <v>293800940.19569999</v>
      </c>
    </row>
    <row r="32" spans="1:29" ht="24.9" customHeight="1">
      <c r="A32" s="167"/>
      <c r="B32" s="162"/>
      <c r="C32" s="35">
        <v>8</v>
      </c>
      <c r="D32" s="39" t="s">
        <v>184</v>
      </c>
      <c r="E32" s="39">
        <v>93359037.057400003</v>
      </c>
      <c r="F32" s="39">
        <f t="shared" si="8"/>
        <v>-8049189.7800000003</v>
      </c>
      <c r="G32" s="39">
        <v>50315204.912199996</v>
      </c>
      <c r="H32" s="39">
        <v>61723469.608900003</v>
      </c>
      <c r="I32" s="39">
        <v>5409502.0946000004</v>
      </c>
      <c r="J32" s="39">
        <v>6161931.3474000003</v>
      </c>
      <c r="K32" s="39">
        <v>0</v>
      </c>
      <c r="L32" s="39">
        <f t="shared" si="9"/>
        <v>6161931.3474000003</v>
      </c>
      <c r="M32" s="39">
        <v>125536594.1662</v>
      </c>
      <c r="N32" s="40">
        <f t="shared" si="10"/>
        <v>334456549.40670002</v>
      </c>
      <c r="O32" s="43"/>
      <c r="P32" s="162"/>
      <c r="Q32" s="47">
        <v>6</v>
      </c>
      <c r="R32" s="162"/>
      <c r="S32" s="39" t="s">
        <v>185</v>
      </c>
      <c r="T32" s="39">
        <v>76022789.518099993</v>
      </c>
      <c r="U32" s="39">
        <f t="shared" si="13"/>
        <v>-8049189.7800000003</v>
      </c>
      <c r="V32" s="39">
        <v>40971954.651299998</v>
      </c>
      <c r="W32" s="39">
        <v>50261768.825999998</v>
      </c>
      <c r="X32" s="39">
        <v>4976917.5675999997</v>
      </c>
      <c r="Y32" s="39">
        <v>5017695.3898</v>
      </c>
      <c r="Z32" s="39">
        <v>0</v>
      </c>
      <c r="AA32" s="39">
        <f t="shared" si="12"/>
        <v>5017695.3898</v>
      </c>
      <c r="AB32" s="39">
        <v>108982080.2133</v>
      </c>
      <c r="AC32" s="45">
        <f t="shared" si="6"/>
        <v>278184016.38609999</v>
      </c>
    </row>
    <row r="33" spans="1:29" ht="24.9" customHeight="1">
      <c r="A33" s="167"/>
      <c r="B33" s="162"/>
      <c r="C33" s="35">
        <v>9</v>
      </c>
      <c r="D33" s="39" t="s">
        <v>186</v>
      </c>
      <c r="E33" s="39">
        <v>81171037.669799998</v>
      </c>
      <c r="F33" s="39">
        <f t="shared" si="8"/>
        <v>-8049189.7800000003</v>
      </c>
      <c r="G33" s="39">
        <v>43746567.252899997</v>
      </c>
      <c r="H33" s="39">
        <v>53665485.791699998</v>
      </c>
      <c r="I33" s="39">
        <v>5724488.1769000003</v>
      </c>
      <c r="J33" s="39">
        <v>5357492.7215</v>
      </c>
      <c r="K33" s="39">
        <v>0</v>
      </c>
      <c r="L33" s="39">
        <f t="shared" si="9"/>
        <v>5357492.7215</v>
      </c>
      <c r="M33" s="39">
        <v>132727055.197</v>
      </c>
      <c r="N33" s="40">
        <f t="shared" si="10"/>
        <v>314342937.0298</v>
      </c>
      <c r="O33" s="43"/>
      <c r="P33" s="162"/>
      <c r="Q33" s="47">
        <v>7</v>
      </c>
      <c r="R33" s="162"/>
      <c r="S33" s="39" t="s">
        <v>187</v>
      </c>
      <c r="T33" s="39">
        <v>76271576.561399996</v>
      </c>
      <c r="U33" s="39">
        <f t="shared" si="13"/>
        <v>-8049189.7800000003</v>
      </c>
      <c r="V33" s="39">
        <v>41106036.701200001</v>
      </c>
      <c r="W33" s="39">
        <v>50426252.093999997</v>
      </c>
      <c r="X33" s="39">
        <v>4723841.1566000003</v>
      </c>
      <c r="Y33" s="39">
        <v>5034115.9605999999</v>
      </c>
      <c r="Z33" s="39">
        <v>0</v>
      </c>
      <c r="AA33" s="39">
        <f t="shared" si="12"/>
        <v>5034115.9605999999</v>
      </c>
      <c r="AB33" s="39">
        <v>103204885.0504</v>
      </c>
      <c r="AC33" s="45">
        <f t="shared" si="6"/>
        <v>272717517.74419999</v>
      </c>
    </row>
    <row r="34" spans="1:29" ht="24.9" customHeight="1">
      <c r="A34" s="167"/>
      <c r="B34" s="162"/>
      <c r="C34" s="35">
        <v>10</v>
      </c>
      <c r="D34" s="39" t="s">
        <v>188</v>
      </c>
      <c r="E34" s="39">
        <v>72677989.502200007</v>
      </c>
      <c r="F34" s="39">
        <f t="shared" si="8"/>
        <v>-8049189.7800000003</v>
      </c>
      <c r="G34" s="39">
        <v>39169297.9027</v>
      </c>
      <c r="H34" s="39">
        <v>48050385.026199996</v>
      </c>
      <c r="I34" s="39">
        <v>4820556.1953999996</v>
      </c>
      <c r="J34" s="39">
        <v>4796930.1730000004</v>
      </c>
      <c r="K34" s="39">
        <v>0</v>
      </c>
      <c r="L34" s="39">
        <f t="shared" si="9"/>
        <v>4796930.1730000004</v>
      </c>
      <c r="M34" s="39">
        <v>112092214.3185</v>
      </c>
      <c r="N34" s="40">
        <f t="shared" si="10"/>
        <v>273558183.338</v>
      </c>
      <c r="O34" s="43"/>
      <c r="P34" s="162"/>
      <c r="Q34" s="47">
        <v>8</v>
      </c>
      <c r="R34" s="162"/>
      <c r="S34" s="39" t="s">
        <v>189</v>
      </c>
      <c r="T34" s="39">
        <v>81663966.207300007</v>
      </c>
      <c r="U34" s="39">
        <f t="shared" si="13"/>
        <v>-8049189.7800000003</v>
      </c>
      <c r="V34" s="39">
        <v>44012227.666199997</v>
      </c>
      <c r="W34" s="39">
        <v>53991380.965499997</v>
      </c>
      <c r="X34" s="39">
        <v>5062884.4146999996</v>
      </c>
      <c r="Y34" s="39">
        <v>5390027.2451999998</v>
      </c>
      <c r="Z34" s="39">
        <v>0</v>
      </c>
      <c r="AA34" s="39">
        <f t="shared" si="12"/>
        <v>5390027.2451999998</v>
      </c>
      <c r="AB34" s="39">
        <v>110944520.13860001</v>
      </c>
      <c r="AC34" s="45">
        <f t="shared" si="6"/>
        <v>293015816.85750002</v>
      </c>
    </row>
    <row r="35" spans="1:29" ht="24.9" customHeight="1">
      <c r="A35" s="167"/>
      <c r="B35" s="162"/>
      <c r="C35" s="35">
        <v>11</v>
      </c>
      <c r="D35" s="39" t="s">
        <v>190</v>
      </c>
      <c r="E35" s="39">
        <v>73857088.087699994</v>
      </c>
      <c r="F35" s="39">
        <f t="shared" si="8"/>
        <v>-8049189.7800000003</v>
      </c>
      <c r="G35" s="39">
        <v>39804764.899899997</v>
      </c>
      <c r="H35" s="39">
        <v>48829935.222900003</v>
      </c>
      <c r="I35" s="39">
        <v>5053553.2221999997</v>
      </c>
      <c r="J35" s="39">
        <v>4874753.6463000001</v>
      </c>
      <c r="K35" s="39">
        <v>0</v>
      </c>
      <c r="L35" s="39">
        <f t="shared" si="9"/>
        <v>4874753.6463000001</v>
      </c>
      <c r="M35" s="39">
        <v>117411039.9295</v>
      </c>
      <c r="N35" s="40">
        <f t="shared" si="10"/>
        <v>281781945.22849995</v>
      </c>
      <c r="O35" s="43"/>
      <c r="P35" s="162"/>
      <c r="Q35" s="47">
        <v>9</v>
      </c>
      <c r="R35" s="162"/>
      <c r="S35" s="39" t="s">
        <v>191</v>
      </c>
      <c r="T35" s="39">
        <v>76596917.6083</v>
      </c>
      <c r="U35" s="39">
        <f t="shared" si="13"/>
        <v>-8049189.7800000003</v>
      </c>
      <c r="V35" s="39">
        <v>41281376.999799997</v>
      </c>
      <c r="W35" s="39">
        <v>50641348.338100001</v>
      </c>
      <c r="X35" s="39">
        <v>4850918.9029999999</v>
      </c>
      <c r="Y35" s="39">
        <v>5055589.2883000001</v>
      </c>
      <c r="Z35" s="39">
        <v>0</v>
      </c>
      <c r="AA35" s="39">
        <f t="shared" si="12"/>
        <v>5055589.2883000001</v>
      </c>
      <c r="AB35" s="39">
        <v>106105799.20039999</v>
      </c>
      <c r="AC35" s="45">
        <f t="shared" si="6"/>
        <v>276482760.55789995</v>
      </c>
    </row>
    <row r="36" spans="1:29" ht="24.9" customHeight="1">
      <c r="A36" s="167"/>
      <c r="B36" s="162"/>
      <c r="C36" s="35">
        <v>12</v>
      </c>
      <c r="D36" s="39" t="s">
        <v>192</v>
      </c>
      <c r="E36" s="39">
        <v>72310843.900800005</v>
      </c>
      <c r="F36" s="39">
        <f t="shared" si="8"/>
        <v>-8049189.7800000003</v>
      </c>
      <c r="G36" s="39">
        <v>38971427.329599999</v>
      </c>
      <c r="H36" s="39">
        <v>47807650.085000001</v>
      </c>
      <c r="I36" s="39">
        <v>4803756.3733999999</v>
      </c>
      <c r="J36" s="39">
        <v>4772697.6393999998</v>
      </c>
      <c r="K36" s="39">
        <v>0</v>
      </c>
      <c r="L36" s="39">
        <f t="shared" si="9"/>
        <v>4772697.6393999998</v>
      </c>
      <c r="M36" s="39">
        <v>111708710.18340001</v>
      </c>
      <c r="N36" s="40">
        <f t="shared" si="10"/>
        <v>272325895.73159999</v>
      </c>
      <c r="O36" s="43"/>
      <c r="P36" s="162"/>
      <c r="Q36" s="47">
        <v>10</v>
      </c>
      <c r="R36" s="162"/>
      <c r="S36" s="39" t="s">
        <v>193</v>
      </c>
      <c r="T36" s="39">
        <v>92352409.475700006</v>
      </c>
      <c r="U36" s="39">
        <f t="shared" si="13"/>
        <v>-8049189.7800000003</v>
      </c>
      <c r="V36" s="39">
        <v>49772689.9652</v>
      </c>
      <c r="W36" s="39">
        <v>61057947.0317</v>
      </c>
      <c r="X36" s="39">
        <v>5845557.2279000003</v>
      </c>
      <c r="Y36" s="39">
        <v>6095491.3942999998</v>
      </c>
      <c r="Z36" s="39">
        <v>0</v>
      </c>
      <c r="AA36" s="39">
        <f t="shared" si="12"/>
        <v>6095491.3942999998</v>
      </c>
      <c r="AB36" s="39">
        <v>128811272.6066</v>
      </c>
      <c r="AC36" s="45">
        <f t="shared" si="6"/>
        <v>335886177.92140001</v>
      </c>
    </row>
    <row r="37" spans="1:29" ht="24.9" customHeight="1">
      <c r="A37" s="167"/>
      <c r="B37" s="162"/>
      <c r="C37" s="35">
        <v>13</v>
      </c>
      <c r="D37" s="39" t="s">
        <v>194</v>
      </c>
      <c r="E37" s="39">
        <v>83845978.098399997</v>
      </c>
      <c r="F37" s="39">
        <f t="shared" si="8"/>
        <v>-8049189.7800000003</v>
      </c>
      <c r="G37" s="39">
        <v>45188207.827100001</v>
      </c>
      <c r="H37" s="39">
        <v>55433998.079899997</v>
      </c>
      <c r="I37" s="39">
        <v>5247174.3439999996</v>
      </c>
      <c r="J37" s="39">
        <v>5534045.5201000003</v>
      </c>
      <c r="K37" s="39">
        <v>0</v>
      </c>
      <c r="L37" s="39">
        <f t="shared" si="9"/>
        <v>5534045.5201000003</v>
      </c>
      <c r="M37" s="39">
        <v>121830997.5363</v>
      </c>
      <c r="N37" s="40">
        <f t="shared" si="10"/>
        <v>309031211.62580001</v>
      </c>
      <c r="O37" s="43"/>
      <c r="P37" s="162"/>
      <c r="Q37" s="47">
        <v>11</v>
      </c>
      <c r="R37" s="162"/>
      <c r="S37" s="39" t="s">
        <v>195</v>
      </c>
      <c r="T37" s="39">
        <v>76220023.384299994</v>
      </c>
      <c r="U37" s="39">
        <f t="shared" si="13"/>
        <v>-8049189.7800000003</v>
      </c>
      <c r="V37" s="39">
        <v>41078252.474200003</v>
      </c>
      <c r="W37" s="39">
        <v>50392168.184600003</v>
      </c>
      <c r="X37" s="39">
        <v>4790828.8597999997</v>
      </c>
      <c r="Y37" s="39">
        <v>5030713.3212000001</v>
      </c>
      <c r="Z37" s="39">
        <v>0</v>
      </c>
      <c r="AA37" s="39">
        <f t="shared" si="12"/>
        <v>5030713.3212000001</v>
      </c>
      <c r="AB37" s="39">
        <v>104734071.56370001</v>
      </c>
      <c r="AC37" s="45">
        <f t="shared" si="6"/>
        <v>274196868.00780004</v>
      </c>
    </row>
    <row r="38" spans="1:29" ht="24.9" customHeight="1">
      <c r="A38" s="167"/>
      <c r="B38" s="162"/>
      <c r="C38" s="35">
        <v>14</v>
      </c>
      <c r="D38" s="39" t="s">
        <v>196</v>
      </c>
      <c r="E38" s="39">
        <v>81283710.133499995</v>
      </c>
      <c r="F38" s="39">
        <f t="shared" si="8"/>
        <v>-8049189.7800000003</v>
      </c>
      <c r="G38" s="39">
        <v>43807291.295000002</v>
      </c>
      <c r="H38" s="39">
        <v>53739978.156000003</v>
      </c>
      <c r="I38" s="39">
        <v>5270163.0171999997</v>
      </c>
      <c r="J38" s="39">
        <v>5364929.3876</v>
      </c>
      <c r="K38" s="39">
        <v>0</v>
      </c>
      <c r="L38" s="39">
        <f t="shared" si="9"/>
        <v>5364929.3876</v>
      </c>
      <c r="M38" s="39">
        <v>122355779.9579</v>
      </c>
      <c r="N38" s="40">
        <f t="shared" si="10"/>
        <v>303772662.16720003</v>
      </c>
      <c r="O38" s="43"/>
      <c r="P38" s="162"/>
      <c r="Q38" s="47">
        <v>12</v>
      </c>
      <c r="R38" s="162"/>
      <c r="S38" s="39" t="s">
        <v>197</v>
      </c>
      <c r="T38" s="39">
        <v>84655440.8486</v>
      </c>
      <c r="U38" s="39">
        <f t="shared" si="13"/>
        <v>-8049189.7800000003</v>
      </c>
      <c r="V38" s="39">
        <v>45624462.156999998</v>
      </c>
      <c r="W38" s="39">
        <v>55969166.940300003</v>
      </c>
      <c r="X38" s="39">
        <v>5316066.6179999998</v>
      </c>
      <c r="Y38" s="39">
        <v>5587472.0983999996</v>
      </c>
      <c r="Z38" s="39">
        <v>0</v>
      </c>
      <c r="AA38" s="39">
        <f t="shared" si="12"/>
        <v>5587472.0983999996</v>
      </c>
      <c r="AB38" s="39">
        <v>116724130.3149</v>
      </c>
      <c r="AC38" s="45">
        <f t="shared" si="6"/>
        <v>305827549.1972</v>
      </c>
    </row>
    <row r="39" spans="1:29" ht="24.9" customHeight="1">
      <c r="A39" s="167"/>
      <c r="B39" s="162"/>
      <c r="C39" s="35">
        <v>15</v>
      </c>
      <c r="D39" s="39" t="s">
        <v>198</v>
      </c>
      <c r="E39" s="39">
        <v>77564217.069600001</v>
      </c>
      <c r="F39" s="39">
        <f t="shared" si="8"/>
        <v>-8049189.7800000003</v>
      </c>
      <c r="G39" s="39">
        <v>41802696.329400003</v>
      </c>
      <c r="H39" s="39">
        <v>51280869.4899</v>
      </c>
      <c r="I39" s="39">
        <v>5225412.8618000001</v>
      </c>
      <c r="J39" s="39">
        <v>5119433.4867000002</v>
      </c>
      <c r="K39" s="39">
        <v>0</v>
      </c>
      <c r="L39" s="39">
        <f t="shared" si="9"/>
        <v>5119433.4867000002</v>
      </c>
      <c r="M39" s="39">
        <v>121334229.27069999</v>
      </c>
      <c r="N39" s="40">
        <f t="shared" si="10"/>
        <v>294277668.7281</v>
      </c>
      <c r="O39" s="43"/>
      <c r="P39" s="162"/>
      <c r="Q39" s="47">
        <v>13</v>
      </c>
      <c r="R39" s="162"/>
      <c r="S39" s="39" t="s">
        <v>199</v>
      </c>
      <c r="T39" s="39">
        <v>92255238.860300004</v>
      </c>
      <c r="U39" s="39">
        <f t="shared" si="13"/>
        <v>-8049189.7800000003</v>
      </c>
      <c r="V39" s="39">
        <v>49720320.536600001</v>
      </c>
      <c r="W39" s="39">
        <v>60993703.572099999</v>
      </c>
      <c r="X39" s="39">
        <v>5594977.5159</v>
      </c>
      <c r="Y39" s="39">
        <v>6089077.8891000003</v>
      </c>
      <c r="Z39" s="39">
        <v>0</v>
      </c>
      <c r="AA39" s="39">
        <f t="shared" si="12"/>
        <v>6089077.8891000003</v>
      </c>
      <c r="AB39" s="39">
        <v>123091071.76100001</v>
      </c>
      <c r="AC39" s="45">
        <f t="shared" si="6"/>
        <v>329695200.35500002</v>
      </c>
    </row>
    <row r="40" spans="1:29" ht="24.9" customHeight="1">
      <c r="A40" s="167"/>
      <c r="B40" s="162"/>
      <c r="C40" s="35">
        <v>16</v>
      </c>
      <c r="D40" s="39" t="s">
        <v>200</v>
      </c>
      <c r="E40" s="39">
        <v>72260761.947400004</v>
      </c>
      <c r="F40" s="39">
        <f t="shared" si="8"/>
        <v>-8049189.7800000003</v>
      </c>
      <c r="G40" s="39">
        <v>38944436.008500002</v>
      </c>
      <c r="H40" s="39">
        <v>47774538.861599997</v>
      </c>
      <c r="I40" s="39">
        <v>4991241.5400999999</v>
      </c>
      <c r="J40" s="39">
        <v>4769392.1045000004</v>
      </c>
      <c r="K40" s="39">
        <v>0</v>
      </c>
      <c r="L40" s="39">
        <f t="shared" si="9"/>
        <v>4769392.1045000004</v>
      </c>
      <c r="M40" s="39">
        <v>115988597.0105</v>
      </c>
      <c r="N40" s="40">
        <f t="shared" si="10"/>
        <v>276679777.69259995</v>
      </c>
      <c r="O40" s="43"/>
      <c r="P40" s="162"/>
      <c r="Q40" s="47">
        <v>14</v>
      </c>
      <c r="R40" s="162"/>
      <c r="S40" s="39" t="s">
        <v>201</v>
      </c>
      <c r="T40" s="39">
        <v>92039527.080899999</v>
      </c>
      <c r="U40" s="39">
        <f t="shared" si="13"/>
        <v>-8049189.7800000003</v>
      </c>
      <c r="V40" s="39">
        <v>49604064.170599997</v>
      </c>
      <c r="W40" s="39">
        <v>60851087.711000003</v>
      </c>
      <c r="X40" s="39">
        <v>5907445.7407999998</v>
      </c>
      <c r="Y40" s="39">
        <v>6074840.3688000003</v>
      </c>
      <c r="Z40" s="39">
        <v>0</v>
      </c>
      <c r="AA40" s="39">
        <f t="shared" si="12"/>
        <v>6074840.3688000003</v>
      </c>
      <c r="AB40" s="39">
        <v>130224055.4718</v>
      </c>
      <c r="AC40" s="45">
        <f t="shared" si="6"/>
        <v>336651830.76390004</v>
      </c>
    </row>
    <row r="41" spans="1:29" ht="24.9" customHeight="1">
      <c r="A41" s="167"/>
      <c r="B41" s="162"/>
      <c r="C41" s="35">
        <v>17</v>
      </c>
      <c r="D41" s="39" t="s">
        <v>202</v>
      </c>
      <c r="E41" s="39">
        <v>68673521.996800005</v>
      </c>
      <c r="F41" s="39">
        <f t="shared" si="8"/>
        <v>-8049189.7800000003</v>
      </c>
      <c r="G41" s="39">
        <v>37011117.940200001</v>
      </c>
      <c r="H41" s="39">
        <v>45402868.126199998</v>
      </c>
      <c r="I41" s="39">
        <v>4586966.7314999998</v>
      </c>
      <c r="J41" s="39">
        <v>4532625.2418999998</v>
      </c>
      <c r="K41" s="39">
        <v>0</v>
      </c>
      <c r="L41" s="39">
        <f t="shared" si="9"/>
        <v>4532625.2418999998</v>
      </c>
      <c r="M41" s="39">
        <v>106759864.6322</v>
      </c>
      <c r="N41" s="40">
        <f t="shared" si="10"/>
        <v>258917774.8888</v>
      </c>
      <c r="O41" s="43"/>
      <c r="P41" s="162"/>
      <c r="Q41" s="47">
        <v>15</v>
      </c>
      <c r="R41" s="162"/>
      <c r="S41" s="39" t="s">
        <v>203</v>
      </c>
      <c r="T41" s="39">
        <v>80374013.3204</v>
      </c>
      <c r="U41" s="39">
        <f t="shared" si="13"/>
        <v>-8049189.7800000003</v>
      </c>
      <c r="V41" s="39">
        <v>43317016.512800001</v>
      </c>
      <c r="W41" s="39">
        <v>53138540.465899996</v>
      </c>
      <c r="X41" s="39">
        <v>5316934.1151000001</v>
      </c>
      <c r="Y41" s="39">
        <v>5304887.1090000002</v>
      </c>
      <c r="Z41" s="39">
        <v>0</v>
      </c>
      <c r="AA41" s="39">
        <f t="shared" si="12"/>
        <v>5304887.1090000002</v>
      </c>
      <c r="AB41" s="39">
        <v>116743933.4251</v>
      </c>
      <c r="AC41" s="45">
        <f t="shared" si="6"/>
        <v>296146135.16830003</v>
      </c>
    </row>
    <row r="42" spans="1:29" ht="24.9" customHeight="1">
      <c r="A42" s="167"/>
      <c r="B42" s="162"/>
      <c r="C42" s="35">
        <v>18</v>
      </c>
      <c r="D42" s="39" t="s">
        <v>204</v>
      </c>
      <c r="E42" s="39">
        <v>77795794.919400007</v>
      </c>
      <c r="F42" s="39">
        <f t="shared" si="8"/>
        <v>-8049189.7800000003</v>
      </c>
      <c r="G42" s="39">
        <v>41927503.6039</v>
      </c>
      <c r="H42" s="39">
        <v>51433975.057599999</v>
      </c>
      <c r="I42" s="39">
        <v>5204222.6580999997</v>
      </c>
      <c r="J42" s="39">
        <v>5134718.2073999997</v>
      </c>
      <c r="K42" s="39">
        <v>0</v>
      </c>
      <c r="L42" s="39">
        <f t="shared" si="9"/>
        <v>5134718.2073999997</v>
      </c>
      <c r="M42" s="39">
        <v>120850502.0777</v>
      </c>
      <c r="N42" s="40">
        <f t="shared" si="10"/>
        <v>294297526.74410003</v>
      </c>
      <c r="O42" s="43"/>
      <c r="P42" s="162"/>
      <c r="Q42" s="47">
        <v>16</v>
      </c>
      <c r="R42" s="162"/>
      <c r="S42" s="39" t="s">
        <v>205</v>
      </c>
      <c r="T42" s="39">
        <v>90547378.343500003</v>
      </c>
      <c r="U42" s="39">
        <f t="shared" si="13"/>
        <v>-8049189.7800000003</v>
      </c>
      <c r="V42" s="39">
        <v>48799880.967299998</v>
      </c>
      <c r="W42" s="39">
        <v>59864567.282499999</v>
      </c>
      <c r="X42" s="39">
        <v>5316881.2189999996</v>
      </c>
      <c r="Y42" s="39">
        <v>5976354.7977999998</v>
      </c>
      <c r="Z42" s="39">
        <v>0</v>
      </c>
      <c r="AA42" s="39">
        <f t="shared" si="12"/>
        <v>5976354.7977999998</v>
      </c>
      <c r="AB42" s="39">
        <v>116742725.9184</v>
      </c>
      <c r="AC42" s="45">
        <f t="shared" si="6"/>
        <v>319198598.74850005</v>
      </c>
    </row>
    <row r="43" spans="1:29" ht="24.9" customHeight="1">
      <c r="A43" s="167"/>
      <c r="B43" s="162"/>
      <c r="C43" s="35">
        <v>19</v>
      </c>
      <c r="D43" s="39" t="s">
        <v>206</v>
      </c>
      <c r="E43" s="39">
        <v>97922960.196199998</v>
      </c>
      <c r="F43" s="39">
        <f t="shared" si="8"/>
        <v>-8049189.7800000003</v>
      </c>
      <c r="G43" s="39">
        <v>52774899.604599997</v>
      </c>
      <c r="H43" s="39">
        <v>64740865.460900001</v>
      </c>
      <c r="I43" s="39">
        <v>5665773.4338999996</v>
      </c>
      <c r="J43" s="39">
        <v>6463161.7577999998</v>
      </c>
      <c r="K43" s="39">
        <v>0</v>
      </c>
      <c r="L43" s="39">
        <f t="shared" si="9"/>
        <v>6463161.7577999998</v>
      </c>
      <c r="M43" s="39">
        <v>131386722.7351</v>
      </c>
      <c r="N43" s="40">
        <f t="shared" si="10"/>
        <v>350905193.40850002</v>
      </c>
      <c r="O43" s="43"/>
      <c r="P43" s="162"/>
      <c r="Q43" s="47">
        <v>17</v>
      </c>
      <c r="R43" s="162"/>
      <c r="S43" s="39" t="s">
        <v>207</v>
      </c>
      <c r="T43" s="39">
        <v>93470806.995800003</v>
      </c>
      <c r="U43" s="39">
        <f t="shared" si="13"/>
        <v>-8049189.7800000003</v>
      </c>
      <c r="V43" s="39">
        <v>50375442.544699997</v>
      </c>
      <c r="W43" s="39">
        <v>61797365.276799999</v>
      </c>
      <c r="X43" s="39">
        <v>5667434.6825000001</v>
      </c>
      <c r="Y43" s="39">
        <v>6169308.4445000002</v>
      </c>
      <c r="Z43" s="39">
        <v>0</v>
      </c>
      <c r="AA43" s="39">
        <f t="shared" si="12"/>
        <v>6169308.4445000002</v>
      </c>
      <c r="AB43" s="39">
        <v>124745114.4694</v>
      </c>
      <c r="AC43" s="45">
        <f t="shared" si="6"/>
        <v>334176282.63370001</v>
      </c>
    </row>
    <row r="44" spans="1:29" ht="24.9" customHeight="1">
      <c r="A44" s="167"/>
      <c r="B44" s="162"/>
      <c r="C44" s="35">
        <v>20</v>
      </c>
      <c r="D44" s="39" t="s">
        <v>208</v>
      </c>
      <c r="E44" s="39">
        <v>83898518.2984</v>
      </c>
      <c r="F44" s="39">
        <f t="shared" si="8"/>
        <v>-8049189.7800000003</v>
      </c>
      <c r="G44" s="39">
        <v>45216524.003200002</v>
      </c>
      <c r="H44" s="39">
        <v>55468734.5506</v>
      </c>
      <c r="I44" s="39">
        <v>4177730.2626999998</v>
      </c>
      <c r="J44" s="39">
        <v>5537513.3055999996</v>
      </c>
      <c r="K44" s="39">
        <v>0</v>
      </c>
      <c r="L44" s="39">
        <f t="shared" si="9"/>
        <v>5537513.3055999996</v>
      </c>
      <c r="M44" s="39">
        <v>97417868.123300001</v>
      </c>
      <c r="N44" s="40">
        <f t="shared" si="10"/>
        <v>283667698.76380002</v>
      </c>
      <c r="O44" s="43"/>
      <c r="P44" s="162"/>
      <c r="Q44" s="47">
        <v>18</v>
      </c>
      <c r="R44" s="162"/>
      <c r="S44" s="39" t="s">
        <v>209</v>
      </c>
      <c r="T44" s="39">
        <v>89477260.614600003</v>
      </c>
      <c r="U44" s="39">
        <f t="shared" si="13"/>
        <v>-8049189.7800000003</v>
      </c>
      <c r="V44" s="39">
        <v>48223148.446099997</v>
      </c>
      <c r="W44" s="39">
        <v>59157068.777800001</v>
      </c>
      <c r="X44" s="39">
        <v>5471898.7196000004</v>
      </c>
      <c r="Y44" s="39">
        <v>5905724.3350999998</v>
      </c>
      <c r="Z44" s="39">
        <v>0</v>
      </c>
      <c r="AA44" s="39">
        <f t="shared" si="12"/>
        <v>5905724.3350999998</v>
      </c>
      <c r="AB44" s="39">
        <v>120281445.11920001</v>
      </c>
      <c r="AC44" s="45">
        <f t="shared" si="6"/>
        <v>320467356.2324</v>
      </c>
    </row>
    <row r="45" spans="1:29" ht="24.9" customHeight="1">
      <c r="A45" s="167"/>
      <c r="B45" s="162"/>
      <c r="C45" s="41">
        <v>21</v>
      </c>
      <c r="D45" s="39" t="s">
        <v>210</v>
      </c>
      <c r="E45" s="39">
        <v>81303994.026999995</v>
      </c>
      <c r="F45" s="39">
        <f t="shared" si="8"/>
        <v>-8049189.7800000003</v>
      </c>
      <c r="G45" s="39">
        <v>43818223.158600003</v>
      </c>
      <c r="H45" s="39">
        <v>53753388.665799998</v>
      </c>
      <c r="I45" s="39">
        <v>5685979.7688999996</v>
      </c>
      <c r="J45" s="39">
        <v>5366268.1755999997</v>
      </c>
      <c r="K45" s="39">
        <v>0</v>
      </c>
      <c r="L45" s="39">
        <f t="shared" si="9"/>
        <v>5366268.1755999997</v>
      </c>
      <c r="M45" s="39">
        <v>131847990.3031</v>
      </c>
      <c r="N45" s="40">
        <f t="shared" si="10"/>
        <v>313726654.31899995</v>
      </c>
      <c r="O45" s="43"/>
      <c r="P45" s="162"/>
      <c r="Q45" s="47">
        <v>19</v>
      </c>
      <c r="R45" s="162"/>
      <c r="S45" s="39" t="s">
        <v>211</v>
      </c>
      <c r="T45" s="39">
        <v>98122022.035400003</v>
      </c>
      <c r="U45" s="39">
        <f t="shared" si="13"/>
        <v>-8049189.7800000003</v>
      </c>
      <c r="V45" s="39">
        <v>52882182.601000004</v>
      </c>
      <c r="W45" s="39">
        <v>64872473.366999999</v>
      </c>
      <c r="X45" s="39">
        <v>6120807.7111999998</v>
      </c>
      <c r="Y45" s="39">
        <v>6476300.3400999997</v>
      </c>
      <c r="Z45" s="39">
        <v>0</v>
      </c>
      <c r="AA45" s="39">
        <f t="shared" si="12"/>
        <v>6476300.3400999997</v>
      </c>
      <c r="AB45" s="39">
        <v>135094654.58750001</v>
      </c>
      <c r="AC45" s="45">
        <f t="shared" si="6"/>
        <v>355519250.86220002</v>
      </c>
    </row>
    <row r="46" spans="1:29" ht="24.9" customHeight="1">
      <c r="A46" s="35"/>
      <c r="B46" s="179" t="s">
        <v>212</v>
      </c>
      <c r="C46" s="179"/>
      <c r="D46" s="40"/>
      <c r="E46" s="40">
        <f>SUM(E25:E45)</f>
        <v>1720566235.9329002</v>
      </c>
      <c r="F46" s="40">
        <f t="shared" ref="F46:M46" si="14">SUM(F25:F45)</f>
        <v>-169032985.38</v>
      </c>
      <c r="G46" s="40">
        <f t="shared" si="14"/>
        <v>927287228.47519982</v>
      </c>
      <c r="H46" s="40">
        <f t="shared" si="14"/>
        <v>1137536559.0855002</v>
      </c>
      <c r="I46" s="40">
        <f t="shared" si="14"/>
        <v>109687005.10009998</v>
      </c>
      <c r="J46" s="40">
        <f t="shared" si="14"/>
        <v>113561700.7051</v>
      </c>
      <c r="K46" s="40">
        <f t="shared" si="14"/>
        <v>0</v>
      </c>
      <c r="L46" s="40">
        <f t="shared" si="14"/>
        <v>113561700.7051</v>
      </c>
      <c r="M46" s="40">
        <f t="shared" si="14"/>
        <v>2546953552.2549</v>
      </c>
      <c r="N46" s="40">
        <f>E46+F46+G46+H46+I46+J46-K46+M46</f>
        <v>6386559296.1737003</v>
      </c>
      <c r="O46" s="43"/>
      <c r="P46" s="162"/>
      <c r="Q46" s="47">
        <v>20</v>
      </c>
      <c r="R46" s="162"/>
      <c r="S46" s="39" t="s">
        <v>213</v>
      </c>
      <c r="T46" s="39">
        <v>78136773.111200005</v>
      </c>
      <c r="U46" s="39">
        <f t="shared" si="13"/>
        <v>-8049189.7800000003</v>
      </c>
      <c r="V46" s="39">
        <v>42111271.433200002</v>
      </c>
      <c r="W46" s="39">
        <v>51659409.656300001</v>
      </c>
      <c r="X46" s="39">
        <v>5123133.1464</v>
      </c>
      <c r="Y46" s="39">
        <v>5157223.6260000002</v>
      </c>
      <c r="Z46" s="39">
        <v>0</v>
      </c>
      <c r="AA46" s="39">
        <f t="shared" si="12"/>
        <v>5157223.6260000002</v>
      </c>
      <c r="AB46" s="39">
        <v>112319870.29539999</v>
      </c>
      <c r="AC46" s="45">
        <f t="shared" si="6"/>
        <v>286458491.4885</v>
      </c>
    </row>
    <row r="47" spans="1:29" ht="24.9" customHeight="1">
      <c r="A47" s="167">
        <v>3</v>
      </c>
      <c r="B47" s="161" t="s">
        <v>214</v>
      </c>
      <c r="C47" s="42">
        <v>1</v>
      </c>
      <c r="D47" s="39" t="s">
        <v>215</v>
      </c>
      <c r="E47" s="39">
        <v>78071054.730599999</v>
      </c>
      <c r="F47" s="39">
        <f t="shared" si="8"/>
        <v>-8049189.7800000003</v>
      </c>
      <c r="G47" s="39">
        <v>42075852.9683</v>
      </c>
      <c r="H47" s="39">
        <v>51615960.552699998</v>
      </c>
      <c r="I47" s="39">
        <v>5068580.0382000003</v>
      </c>
      <c r="J47" s="39">
        <v>5152886.0475000003</v>
      </c>
      <c r="K47" s="39">
        <f>J47/2</f>
        <v>2576443.0237500002</v>
      </c>
      <c r="L47" s="39">
        <f t="shared" si="9"/>
        <v>2576443.0237500002</v>
      </c>
      <c r="M47" s="39">
        <v>108363183.0694</v>
      </c>
      <c r="N47" s="40">
        <f t="shared" si="10"/>
        <v>279721884.60294998</v>
      </c>
      <c r="O47" s="43"/>
      <c r="P47" s="162"/>
      <c r="Q47" s="47">
        <v>21</v>
      </c>
      <c r="R47" s="162"/>
      <c r="S47" s="39" t="s">
        <v>106</v>
      </c>
      <c r="T47" s="39">
        <v>107614987.1786</v>
      </c>
      <c r="U47" s="39">
        <f t="shared" si="13"/>
        <v>-8049189.7800000003</v>
      </c>
      <c r="V47" s="39">
        <v>57998350.263499998</v>
      </c>
      <c r="W47" s="39">
        <v>71148660.054199994</v>
      </c>
      <c r="X47" s="39">
        <v>6890129.5324999997</v>
      </c>
      <c r="Y47" s="39">
        <v>7102859.9249</v>
      </c>
      <c r="Z47" s="39">
        <v>0</v>
      </c>
      <c r="AA47" s="39">
        <f t="shared" si="12"/>
        <v>7102859.9249</v>
      </c>
      <c r="AB47" s="39">
        <v>152656632.35870001</v>
      </c>
      <c r="AC47" s="45">
        <f t="shared" si="6"/>
        <v>395362429.53240001</v>
      </c>
    </row>
    <row r="48" spans="1:29" ht="24.9" customHeight="1">
      <c r="A48" s="167"/>
      <c r="B48" s="162"/>
      <c r="C48" s="35">
        <v>2</v>
      </c>
      <c r="D48" s="39" t="s">
        <v>216</v>
      </c>
      <c r="E48" s="39">
        <v>60957760.830200002</v>
      </c>
      <c r="F48" s="39">
        <f t="shared" si="8"/>
        <v>-8049189.7800000003</v>
      </c>
      <c r="G48" s="39">
        <v>32852762.023200002</v>
      </c>
      <c r="H48" s="39">
        <v>40301663.519900002</v>
      </c>
      <c r="I48" s="39">
        <v>4237613.0263999999</v>
      </c>
      <c r="J48" s="39">
        <v>4023365.5912000001</v>
      </c>
      <c r="K48" s="39">
        <f t="shared" ref="K48:K77" si="15">J48/2</f>
        <v>2011682.7956000001</v>
      </c>
      <c r="L48" s="39">
        <f t="shared" si="9"/>
        <v>2011682.7956000001</v>
      </c>
      <c r="M48" s="39">
        <v>89393976.963799998</v>
      </c>
      <c r="N48" s="40">
        <f t="shared" si="10"/>
        <v>221706269.37909999</v>
      </c>
      <c r="O48" s="43"/>
      <c r="P48" s="162"/>
      <c r="Q48" s="47">
        <v>22</v>
      </c>
      <c r="R48" s="162"/>
      <c r="S48" s="39" t="s">
        <v>217</v>
      </c>
      <c r="T48" s="39">
        <v>75722530.489899993</v>
      </c>
      <c r="U48" s="39">
        <f t="shared" si="13"/>
        <v>-8049189.7800000003</v>
      </c>
      <c r="V48" s="39">
        <v>40810132.1325</v>
      </c>
      <c r="W48" s="39">
        <v>50063255.328299999</v>
      </c>
      <c r="X48" s="39">
        <v>4764994.3728999998</v>
      </c>
      <c r="Y48" s="39">
        <v>4997877.5384999998</v>
      </c>
      <c r="Z48" s="39">
        <v>0</v>
      </c>
      <c r="AA48" s="39">
        <f t="shared" si="12"/>
        <v>4997877.5384999998</v>
      </c>
      <c r="AB48" s="39">
        <v>104144325.28049999</v>
      </c>
      <c r="AC48" s="45">
        <f t="shared" si="6"/>
        <v>272453925.36259997</v>
      </c>
    </row>
    <row r="49" spans="1:29" ht="24.9" customHeight="1">
      <c r="A49" s="167"/>
      <c r="B49" s="162"/>
      <c r="C49" s="35">
        <v>3</v>
      </c>
      <c r="D49" s="39" t="s">
        <v>218</v>
      </c>
      <c r="E49" s="39">
        <v>80481513.410099998</v>
      </c>
      <c r="F49" s="39">
        <f t="shared" si="8"/>
        <v>-8049189.7800000003</v>
      </c>
      <c r="G49" s="39">
        <v>43374952.939900003</v>
      </c>
      <c r="H49" s="39">
        <v>53209613.162500001</v>
      </c>
      <c r="I49" s="39">
        <v>5422635.2278000005</v>
      </c>
      <c r="J49" s="39">
        <v>5311982.3854</v>
      </c>
      <c r="K49" s="39">
        <f t="shared" si="15"/>
        <v>2655991.1927</v>
      </c>
      <c r="L49" s="39">
        <f t="shared" si="9"/>
        <v>2655991.1927</v>
      </c>
      <c r="M49" s="39">
        <v>116445508.5654</v>
      </c>
      <c r="N49" s="40">
        <f t="shared" si="10"/>
        <v>293541024.7184</v>
      </c>
      <c r="O49" s="43"/>
      <c r="P49" s="162"/>
      <c r="Q49" s="47">
        <v>23</v>
      </c>
      <c r="R49" s="162"/>
      <c r="S49" s="39" t="s">
        <v>219</v>
      </c>
      <c r="T49" s="39">
        <v>71537718.185000002</v>
      </c>
      <c r="U49" s="39">
        <f t="shared" si="13"/>
        <v>-8049189.7800000003</v>
      </c>
      <c r="V49" s="39">
        <v>38554756.592100002</v>
      </c>
      <c r="W49" s="39">
        <v>47296505.121100001</v>
      </c>
      <c r="X49" s="39">
        <v>4571246.3003000002</v>
      </c>
      <c r="Y49" s="39">
        <v>4721669.3969000001</v>
      </c>
      <c r="Z49" s="39">
        <v>0</v>
      </c>
      <c r="AA49" s="39">
        <f t="shared" si="12"/>
        <v>4721669.3969000001</v>
      </c>
      <c r="AB49" s="39">
        <v>99721469.657499999</v>
      </c>
      <c r="AC49" s="45">
        <f t="shared" si="6"/>
        <v>258354175.4729</v>
      </c>
    </row>
    <row r="50" spans="1:29" ht="24.9" customHeight="1">
      <c r="A50" s="167"/>
      <c r="B50" s="162"/>
      <c r="C50" s="35">
        <v>4</v>
      </c>
      <c r="D50" s="39" t="s">
        <v>220</v>
      </c>
      <c r="E50" s="39">
        <v>61698221.375600003</v>
      </c>
      <c r="F50" s="39">
        <f t="shared" si="8"/>
        <v>-8049189.7800000003</v>
      </c>
      <c r="G50" s="39">
        <v>33251828.093800001</v>
      </c>
      <c r="H50" s="39">
        <v>40791212.206500001</v>
      </c>
      <c r="I50" s="39">
        <v>4386272.4080999997</v>
      </c>
      <c r="J50" s="39">
        <v>4072237.8503</v>
      </c>
      <c r="K50" s="39">
        <f t="shared" si="15"/>
        <v>2036118.92515</v>
      </c>
      <c r="L50" s="39">
        <f t="shared" si="9"/>
        <v>2036118.92515</v>
      </c>
      <c r="M50" s="39">
        <v>92787553.856600001</v>
      </c>
      <c r="N50" s="40">
        <f t="shared" si="10"/>
        <v>226902017.08574998</v>
      </c>
      <c r="O50" s="43"/>
      <c r="P50" s="162"/>
      <c r="Q50" s="47">
        <v>24</v>
      </c>
      <c r="R50" s="162"/>
      <c r="S50" s="39" t="s">
        <v>221</v>
      </c>
      <c r="T50" s="39">
        <v>87024561.901299998</v>
      </c>
      <c r="U50" s="39">
        <f t="shared" si="13"/>
        <v>-8049189.7800000003</v>
      </c>
      <c r="V50" s="39">
        <v>46901283.501599997</v>
      </c>
      <c r="W50" s="39">
        <v>57535489.557899997</v>
      </c>
      <c r="X50" s="39">
        <v>5649386.5110999998</v>
      </c>
      <c r="Y50" s="39">
        <v>5743840.0487000002</v>
      </c>
      <c r="Z50" s="39">
        <v>0</v>
      </c>
      <c r="AA50" s="39">
        <f t="shared" si="12"/>
        <v>5743840.0487000002</v>
      </c>
      <c r="AB50" s="39">
        <v>124333113.17569999</v>
      </c>
      <c r="AC50" s="45">
        <f t="shared" si="6"/>
        <v>319138484.9163</v>
      </c>
    </row>
    <row r="51" spans="1:29" ht="24.9" customHeight="1">
      <c r="A51" s="167"/>
      <c r="B51" s="162"/>
      <c r="C51" s="35">
        <v>5</v>
      </c>
      <c r="D51" s="39" t="s">
        <v>222</v>
      </c>
      <c r="E51" s="39">
        <v>82912278.356099993</v>
      </c>
      <c r="F51" s="39">
        <f t="shared" si="8"/>
        <v>-8049189.7800000003</v>
      </c>
      <c r="G51" s="39">
        <v>44684996.832900003</v>
      </c>
      <c r="H51" s="39">
        <v>54816691.073799998</v>
      </c>
      <c r="I51" s="39">
        <v>5635394.182</v>
      </c>
      <c r="J51" s="39">
        <v>5472418.9879000001</v>
      </c>
      <c r="K51" s="39">
        <f t="shared" si="15"/>
        <v>2736209.49395</v>
      </c>
      <c r="L51" s="39">
        <f t="shared" si="9"/>
        <v>2736209.49395</v>
      </c>
      <c r="M51" s="39">
        <v>121302342.10439999</v>
      </c>
      <c r="N51" s="40">
        <f t="shared" si="10"/>
        <v>304038722.26314998</v>
      </c>
      <c r="O51" s="43"/>
      <c r="P51" s="162"/>
      <c r="Q51" s="47">
        <v>25</v>
      </c>
      <c r="R51" s="162"/>
      <c r="S51" s="39" t="s">
        <v>223</v>
      </c>
      <c r="T51" s="39">
        <v>86599889.256899998</v>
      </c>
      <c r="U51" s="39">
        <f t="shared" si="13"/>
        <v>-8049189.7800000003</v>
      </c>
      <c r="V51" s="39">
        <v>46672409.127999999</v>
      </c>
      <c r="W51" s="39">
        <v>57254721.140699998</v>
      </c>
      <c r="X51" s="39">
        <v>5456230.8755999999</v>
      </c>
      <c r="Y51" s="39">
        <v>5715810.5856999997</v>
      </c>
      <c r="Z51" s="39">
        <v>0</v>
      </c>
      <c r="AA51" s="39">
        <f t="shared" si="12"/>
        <v>5715810.5856999997</v>
      </c>
      <c r="AB51" s="39">
        <v>119923781.62800001</v>
      </c>
      <c r="AC51" s="45">
        <f t="shared" si="6"/>
        <v>313573652.83490002</v>
      </c>
    </row>
    <row r="52" spans="1:29" ht="24.9" customHeight="1">
      <c r="A52" s="167"/>
      <c r="B52" s="162"/>
      <c r="C52" s="35">
        <v>6</v>
      </c>
      <c r="D52" s="39" t="s">
        <v>224</v>
      </c>
      <c r="E52" s="39">
        <v>72267390.404400006</v>
      </c>
      <c r="F52" s="39">
        <f t="shared" si="8"/>
        <v>-8049189.7800000003</v>
      </c>
      <c r="G52" s="39">
        <v>38948008.3693</v>
      </c>
      <c r="H52" s="39">
        <v>47778921.204999998</v>
      </c>
      <c r="I52" s="39">
        <v>4712356.1058</v>
      </c>
      <c r="J52" s="39">
        <v>4769829.5992999999</v>
      </c>
      <c r="K52" s="39">
        <f t="shared" si="15"/>
        <v>2384914.7996499999</v>
      </c>
      <c r="L52" s="39">
        <f t="shared" si="9"/>
        <v>2384914.7996499999</v>
      </c>
      <c r="M52" s="39">
        <v>100231349.7977</v>
      </c>
      <c r="N52" s="40">
        <f t="shared" si="10"/>
        <v>258273750.90185001</v>
      </c>
      <c r="O52" s="43"/>
      <c r="P52" s="162"/>
      <c r="Q52" s="47">
        <v>26</v>
      </c>
      <c r="R52" s="162"/>
      <c r="S52" s="39" t="s">
        <v>225</v>
      </c>
      <c r="T52" s="39">
        <v>82146218.3838</v>
      </c>
      <c r="U52" s="39">
        <f t="shared" si="13"/>
        <v>-8049189.7800000003</v>
      </c>
      <c r="V52" s="39">
        <v>44272134.128899999</v>
      </c>
      <c r="W52" s="39">
        <v>54310217.561399996</v>
      </c>
      <c r="X52" s="39">
        <v>5393242.1224999996</v>
      </c>
      <c r="Y52" s="39">
        <v>5421857.1021999996</v>
      </c>
      <c r="Z52" s="39">
        <v>0</v>
      </c>
      <c r="AA52" s="39">
        <f t="shared" si="12"/>
        <v>5421857.1021999996</v>
      </c>
      <c r="AB52" s="39">
        <v>118485882.62289999</v>
      </c>
      <c r="AC52" s="45">
        <f t="shared" si="6"/>
        <v>301980362.14169997</v>
      </c>
    </row>
    <row r="53" spans="1:29" ht="24.9" customHeight="1">
      <c r="A53" s="167"/>
      <c r="B53" s="162"/>
      <c r="C53" s="35">
        <v>7</v>
      </c>
      <c r="D53" s="39" t="s">
        <v>226</v>
      </c>
      <c r="E53" s="39">
        <v>81963807.165600002</v>
      </c>
      <c r="F53" s="39">
        <f t="shared" si="8"/>
        <v>-8049189.7800000003</v>
      </c>
      <c r="G53" s="39">
        <v>44173824.869099997</v>
      </c>
      <c r="H53" s="39">
        <v>54189618.0603</v>
      </c>
      <c r="I53" s="39">
        <v>5388009.3982999995</v>
      </c>
      <c r="J53" s="39">
        <v>5409817.5028999997</v>
      </c>
      <c r="K53" s="39">
        <f t="shared" si="15"/>
        <v>2704908.7514499999</v>
      </c>
      <c r="L53" s="39">
        <f t="shared" si="9"/>
        <v>2704908.7514499999</v>
      </c>
      <c r="M53" s="39">
        <v>115655074.6649</v>
      </c>
      <c r="N53" s="40">
        <f t="shared" si="10"/>
        <v>296026053.12965</v>
      </c>
      <c r="O53" s="43"/>
      <c r="P53" s="162"/>
      <c r="Q53" s="47">
        <v>27</v>
      </c>
      <c r="R53" s="162"/>
      <c r="S53" s="39" t="s">
        <v>227</v>
      </c>
      <c r="T53" s="39">
        <v>83871475.701100007</v>
      </c>
      <c r="U53" s="39">
        <f t="shared" si="13"/>
        <v>-8049189.7800000003</v>
      </c>
      <c r="V53" s="39">
        <v>45201949.583099999</v>
      </c>
      <c r="W53" s="39">
        <v>55450855.585699998</v>
      </c>
      <c r="X53" s="39">
        <v>5352702.5017999997</v>
      </c>
      <c r="Y53" s="39">
        <v>5535728.4260999998</v>
      </c>
      <c r="Z53" s="39">
        <v>0</v>
      </c>
      <c r="AA53" s="39">
        <f t="shared" si="12"/>
        <v>5535728.4260999998</v>
      </c>
      <c r="AB53" s="39">
        <v>117560449.4709</v>
      </c>
      <c r="AC53" s="45">
        <f t="shared" si="6"/>
        <v>304923971.48870003</v>
      </c>
    </row>
    <row r="54" spans="1:29" ht="24.9" customHeight="1">
      <c r="A54" s="167"/>
      <c r="B54" s="162"/>
      <c r="C54" s="35">
        <v>8</v>
      </c>
      <c r="D54" s="39" t="s">
        <v>228</v>
      </c>
      <c r="E54" s="39">
        <v>65673423.306100003</v>
      </c>
      <c r="F54" s="39">
        <f t="shared" si="8"/>
        <v>-8049189.7800000003</v>
      </c>
      <c r="G54" s="39">
        <v>35394235.5779</v>
      </c>
      <c r="H54" s="39">
        <v>43419380.440499999</v>
      </c>
      <c r="I54" s="39">
        <v>4394577.1058999998</v>
      </c>
      <c r="J54" s="39">
        <v>4334611.1797000002</v>
      </c>
      <c r="K54" s="39">
        <f t="shared" si="15"/>
        <v>2167305.5898500001</v>
      </c>
      <c r="L54" s="39">
        <f t="shared" si="9"/>
        <v>2167305.5898500001</v>
      </c>
      <c r="M54" s="39">
        <v>92977132.412</v>
      </c>
      <c r="N54" s="40">
        <f t="shared" si="10"/>
        <v>235976864.65224999</v>
      </c>
      <c r="O54" s="43"/>
      <c r="P54" s="162"/>
      <c r="Q54" s="47">
        <v>28</v>
      </c>
      <c r="R54" s="162"/>
      <c r="S54" s="39" t="s">
        <v>229</v>
      </c>
      <c r="T54" s="39">
        <v>70646166.939899996</v>
      </c>
      <c r="U54" s="39">
        <f t="shared" si="13"/>
        <v>-8049189.7800000003</v>
      </c>
      <c r="V54" s="39">
        <v>38074261.237999998</v>
      </c>
      <c r="W54" s="39">
        <v>46707064.206600003</v>
      </c>
      <c r="X54" s="39">
        <v>4741127.6233000001</v>
      </c>
      <c r="Y54" s="39">
        <v>4662824.7714999998</v>
      </c>
      <c r="Z54" s="39">
        <v>0</v>
      </c>
      <c r="AA54" s="39">
        <f t="shared" si="12"/>
        <v>4662824.7714999998</v>
      </c>
      <c r="AB54" s="39">
        <v>103599498.2473</v>
      </c>
      <c r="AC54" s="45">
        <f t="shared" si="6"/>
        <v>260381753.24659997</v>
      </c>
    </row>
    <row r="55" spans="1:29" ht="24.9" customHeight="1">
      <c r="A55" s="167"/>
      <c r="B55" s="162"/>
      <c r="C55" s="35">
        <v>9</v>
      </c>
      <c r="D55" s="39" t="s">
        <v>230</v>
      </c>
      <c r="E55" s="39">
        <v>76216280.095500007</v>
      </c>
      <c r="F55" s="39">
        <f t="shared" si="8"/>
        <v>-8049189.7800000003</v>
      </c>
      <c r="G55" s="39">
        <v>41076235.054799996</v>
      </c>
      <c r="H55" s="39">
        <v>50389693.343699999</v>
      </c>
      <c r="I55" s="39">
        <v>5047537.9437999995</v>
      </c>
      <c r="J55" s="39">
        <v>5030466.2548000002</v>
      </c>
      <c r="K55" s="39">
        <f t="shared" si="15"/>
        <v>2515233.1274000001</v>
      </c>
      <c r="L55" s="39">
        <f t="shared" si="9"/>
        <v>2515233.1274000001</v>
      </c>
      <c r="M55" s="39">
        <v>107882836.8952</v>
      </c>
      <c r="N55" s="40">
        <f t="shared" si="10"/>
        <v>275078626.68039995</v>
      </c>
      <c r="O55" s="43"/>
      <c r="P55" s="162"/>
      <c r="Q55" s="47">
        <v>29</v>
      </c>
      <c r="R55" s="162"/>
      <c r="S55" s="39" t="s">
        <v>231</v>
      </c>
      <c r="T55" s="39">
        <v>84532608.348399997</v>
      </c>
      <c r="U55" s="39">
        <f t="shared" si="13"/>
        <v>-8049189.7800000003</v>
      </c>
      <c r="V55" s="39">
        <v>45558262.433700003</v>
      </c>
      <c r="W55" s="39">
        <v>55887957.361400001</v>
      </c>
      <c r="X55" s="39">
        <v>5337679.9910000004</v>
      </c>
      <c r="Y55" s="39">
        <v>5579364.8443</v>
      </c>
      <c r="Z55" s="39">
        <v>0</v>
      </c>
      <c r="AA55" s="39">
        <f t="shared" si="12"/>
        <v>5579364.8443</v>
      </c>
      <c r="AB55" s="39">
        <v>117217517.5617</v>
      </c>
      <c r="AC55" s="45">
        <f t="shared" si="6"/>
        <v>306064200.76050001</v>
      </c>
    </row>
    <row r="56" spans="1:29" ht="24.9" customHeight="1">
      <c r="A56" s="167"/>
      <c r="B56" s="162"/>
      <c r="C56" s="35">
        <v>10</v>
      </c>
      <c r="D56" s="39" t="s">
        <v>232</v>
      </c>
      <c r="E56" s="39">
        <v>82919784.321899995</v>
      </c>
      <c r="F56" s="39">
        <f t="shared" si="8"/>
        <v>-8049189.7800000003</v>
      </c>
      <c r="G56" s="39">
        <v>44689042.121100001</v>
      </c>
      <c r="H56" s="39">
        <v>54821653.574199997</v>
      </c>
      <c r="I56" s="39">
        <v>5603360.2646000003</v>
      </c>
      <c r="J56" s="39">
        <v>5472914.4005000005</v>
      </c>
      <c r="K56" s="39">
        <f t="shared" si="15"/>
        <v>2736457.2002500002</v>
      </c>
      <c r="L56" s="39">
        <f t="shared" si="9"/>
        <v>2736457.2002500002</v>
      </c>
      <c r="M56" s="39">
        <v>120571076.0333</v>
      </c>
      <c r="N56" s="40">
        <f t="shared" si="10"/>
        <v>303292183.73534995</v>
      </c>
      <c r="O56" s="43"/>
      <c r="P56" s="162"/>
      <c r="Q56" s="47">
        <v>30</v>
      </c>
      <c r="R56" s="162"/>
      <c r="S56" s="39" t="s">
        <v>233</v>
      </c>
      <c r="T56" s="39">
        <v>76253500.675699994</v>
      </c>
      <c r="U56" s="39">
        <f t="shared" si="13"/>
        <v>-8049189.7800000003</v>
      </c>
      <c r="V56" s="39">
        <v>41096294.828100003</v>
      </c>
      <c r="W56" s="39">
        <v>50414301.388400003</v>
      </c>
      <c r="X56" s="39">
        <v>5147571.1745999996</v>
      </c>
      <c r="Y56" s="39">
        <v>5032922.9067000002</v>
      </c>
      <c r="Z56" s="39">
        <v>0</v>
      </c>
      <c r="AA56" s="39">
        <f t="shared" si="12"/>
        <v>5032922.9067000002</v>
      </c>
      <c r="AB56" s="39">
        <v>112877738.4012</v>
      </c>
      <c r="AC56" s="45">
        <f t="shared" si="6"/>
        <v>282773139.59470004</v>
      </c>
    </row>
    <row r="57" spans="1:29" ht="24.9" customHeight="1">
      <c r="A57" s="167"/>
      <c r="B57" s="162"/>
      <c r="C57" s="35">
        <v>11</v>
      </c>
      <c r="D57" s="39" t="s">
        <v>234</v>
      </c>
      <c r="E57" s="39">
        <v>63817362.119000003</v>
      </c>
      <c r="F57" s="39">
        <f t="shared" si="8"/>
        <v>-8049189.7800000003</v>
      </c>
      <c r="G57" s="39">
        <v>34393924.2861</v>
      </c>
      <c r="H57" s="39">
        <v>42192262.639300004</v>
      </c>
      <c r="I57" s="39">
        <v>4368753.1983000003</v>
      </c>
      <c r="J57" s="39">
        <v>4212106.4714000002</v>
      </c>
      <c r="K57" s="39">
        <f t="shared" si="15"/>
        <v>2106053.2357000001</v>
      </c>
      <c r="L57" s="39">
        <f t="shared" si="9"/>
        <v>2106053.2357000001</v>
      </c>
      <c r="M57" s="39">
        <v>92387627.630099997</v>
      </c>
      <c r="N57" s="40">
        <f t="shared" si="10"/>
        <v>231216793.32849997</v>
      </c>
      <c r="O57" s="43"/>
      <c r="P57" s="162"/>
      <c r="Q57" s="47">
        <v>31</v>
      </c>
      <c r="R57" s="162"/>
      <c r="S57" s="39" t="s">
        <v>235</v>
      </c>
      <c r="T57" s="39">
        <v>79005311.175500005</v>
      </c>
      <c r="U57" s="39">
        <f t="shared" si="13"/>
        <v>-8049189.7800000003</v>
      </c>
      <c r="V57" s="39">
        <v>42579363.993600003</v>
      </c>
      <c r="W57" s="39">
        <v>52233635.617899999</v>
      </c>
      <c r="X57" s="39">
        <v>4960382.2264999999</v>
      </c>
      <c r="Y57" s="39">
        <v>5214549.3235999998</v>
      </c>
      <c r="Z57" s="39">
        <v>0</v>
      </c>
      <c r="AA57" s="39">
        <f t="shared" si="12"/>
        <v>5214549.3235999998</v>
      </c>
      <c r="AB57" s="39">
        <v>108604613.6118</v>
      </c>
      <c r="AC57" s="45">
        <f t="shared" si="6"/>
        <v>284548666.16890001</v>
      </c>
    </row>
    <row r="58" spans="1:29" ht="24.9" customHeight="1">
      <c r="A58" s="167"/>
      <c r="B58" s="162"/>
      <c r="C58" s="35">
        <v>12</v>
      </c>
      <c r="D58" s="39" t="s">
        <v>236</v>
      </c>
      <c r="E58" s="39">
        <v>75484471.818900004</v>
      </c>
      <c r="F58" s="39">
        <f t="shared" si="8"/>
        <v>-8049189.7800000003</v>
      </c>
      <c r="G58" s="39">
        <v>40681832.064400002</v>
      </c>
      <c r="H58" s="39">
        <v>49905865.0251</v>
      </c>
      <c r="I58" s="39">
        <v>4992557.6700999998</v>
      </c>
      <c r="J58" s="39">
        <v>4982165.0673000002</v>
      </c>
      <c r="K58" s="39">
        <f t="shared" si="15"/>
        <v>2491082.5336500001</v>
      </c>
      <c r="L58" s="39">
        <f t="shared" si="9"/>
        <v>2491082.5336500001</v>
      </c>
      <c r="M58" s="39">
        <v>106627754.40790001</v>
      </c>
      <c r="N58" s="40">
        <f t="shared" si="10"/>
        <v>272134373.74005002</v>
      </c>
      <c r="O58" s="43"/>
      <c r="P58" s="162"/>
      <c r="Q58" s="47">
        <v>32</v>
      </c>
      <c r="R58" s="162"/>
      <c r="S58" s="39" t="s">
        <v>237</v>
      </c>
      <c r="T58" s="39">
        <v>84771077.033399999</v>
      </c>
      <c r="U58" s="39">
        <f t="shared" si="13"/>
        <v>-8049189.7800000003</v>
      </c>
      <c r="V58" s="39">
        <v>45686783.475900002</v>
      </c>
      <c r="W58" s="39">
        <v>56045618.741499998</v>
      </c>
      <c r="X58" s="39">
        <v>5465318.4367000004</v>
      </c>
      <c r="Y58" s="39">
        <v>5595104.3775000004</v>
      </c>
      <c r="Z58" s="39">
        <v>0</v>
      </c>
      <c r="AA58" s="39">
        <f t="shared" si="12"/>
        <v>5595104.3775000004</v>
      </c>
      <c r="AB58" s="39">
        <v>120131231.28290001</v>
      </c>
      <c r="AC58" s="45">
        <f t="shared" si="6"/>
        <v>309645943.56789994</v>
      </c>
    </row>
    <row r="59" spans="1:29" ht="24.9" customHeight="1">
      <c r="A59" s="167"/>
      <c r="B59" s="162"/>
      <c r="C59" s="35">
        <v>13</v>
      </c>
      <c r="D59" s="39" t="s">
        <v>238</v>
      </c>
      <c r="E59" s="39">
        <v>75505754.1461</v>
      </c>
      <c r="F59" s="39">
        <f t="shared" si="8"/>
        <v>-8049189.7800000003</v>
      </c>
      <c r="G59" s="39">
        <v>40693302.026900001</v>
      </c>
      <c r="H59" s="39">
        <v>49919935.640199997</v>
      </c>
      <c r="I59" s="39">
        <v>4993816.5987999998</v>
      </c>
      <c r="J59" s="39">
        <v>4983569.7544</v>
      </c>
      <c r="K59" s="39">
        <f t="shared" si="15"/>
        <v>2491784.8772</v>
      </c>
      <c r="L59" s="39">
        <f t="shared" si="9"/>
        <v>2491784.8772</v>
      </c>
      <c r="M59" s="39">
        <v>106656493.0679</v>
      </c>
      <c r="N59" s="40">
        <f t="shared" si="10"/>
        <v>272211896.57709998</v>
      </c>
      <c r="O59" s="43"/>
      <c r="P59" s="162"/>
      <c r="Q59" s="47">
        <v>33</v>
      </c>
      <c r="R59" s="162"/>
      <c r="S59" s="39" t="s">
        <v>239</v>
      </c>
      <c r="T59" s="39">
        <v>82159142.4146</v>
      </c>
      <c r="U59" s="39">
        <f t="shared" si="13"/>
        <v>-8049189.7800000003</v>
      </c>
      <c r="V59" s="39">
        <v>44279099.445500001</v>
      </c>
      <c r="W59" s="39">
        <v>54318762.1655</v>
      </c>
      <c r="X59" s="39">
        <v>4973468.7377000004</v>
      </c>
      <c r="Y59" s="39">
        <v>5422710.1207999997</v>
      </c>
      <c r="Z59" s="39">
        <v>0</v>
      </c>
      <c r="AA59" s="39">
        <f t="shared" si="12"/>
        <v>5422710.1207999997</v>
      </c>
      <c r="AB59" s="39">
        <v>108903350.77500001</v>
      </c>
      <c r="AC59" s="45">
        <f t="shared" si="6"/>
        <v>292007343.87909997</v>
      </c>
    </row>
    <row r="60" spans="1:29" ht="24.9" customHeight="1">
      <c r="A60" s="167"/>
      <c r="B60" s="162"/>
      <c r="C60" s="35">
        <v>14</v>
      </c>
      <c r="D60" s="39" t="s">
        <v>240</v>
      </c>
      <c r="E60" s="39">
        <v>77872953.106800005</v>
      </c>
      <c r="F60" s="39">
        <f t="shared" si="8"/>
        <v>-8049189.7800000003</v>
      </c>
      <c r="G60" s="39">
        <v>41969087.473399997</v>
      </c>
      <c r="H60" s="39">
        <v>51484987.484300002</v>
      </c>
      <c r="I60" s="39">
        <v>5110759.4400000004</v>
      </c>
      <c r="J60" s="39">
        <v>5139810.8419000003</v>
      </c>
      <c r="K60" s="39">
        <f t="shared" si="15"/>
        <v>2569905.4209500002</v>
      </c>
      <c r="L60" s="39">
        <f t="shared" si="9"/>
        <v>2569905.4209500002</v>
      </c>
      <c r="M60" s="39">
        <v>109326048.92990001</v>
      </c>
      <c r="N60" s="40">
        <f t="shared" si="10"/>
        <v>280284552.07535005</v>
      </c>
      <c r="O60" s="43"/>
      <c r="P60" s="163"/>
      <c r="Q60" s="47">
        <v>34</v>
      </c>
      <c r="R60" s="163"/>
      <c r="S60" s="39" t="s">
        <v>241</v>
      </c>
      <c r="T60" s="39">
        <v>80522700.538100004</v>
      </c>
      <c r="U60" s="39">
        <f t="shared" si="13"/>
        <v>-8049189.7800000003</v>
      </c>
      <c r="V60" s="39">
        <v>43397150.456500001</v>
      </c>
      <c r="W60" s="39">
        <v>53236843.653700002</v>
      </c>
      <c r="X60" s="39">
        <v>5158139.8283000002</v>
      </c>
      <c r="Y60" s="39">
        <v>5314700.8393999999</v>
      </c>
      <c r="Z60" s="39">
        <v>0</v>
      </c>
      <c r="AA60" s="39">
        <f t="shared" si="12"/>
        <v>5314700.8393999999</v>
      </c>
      <c r="AB60" s="39">
        <v>113118998.24439999</v>
      </c>
      <c r="AC60" s="45">
        <f t="shared" si="6"/>
        <v>292699343.78039998</v>
      </c>
    </row>
    <row r="61" spans="1:29" ht="24.9" customHeight="1">
      <c r="A61" s="167"/>
      <c r="B61" s="162"/>
      <c r="C61" s="35">
        <v>15</v>
      </c>
      <c r="D61" s="39" t="s">
        <v>242</v>
      </c>
      <c r="E61" s="39">
        <v>71144574.125300005</v>
      </c>
      <c r="F61" s="39">
        <f t="shared" si="8"/>
        <v>-8049189.7800000003</v>
      </c>
      <c r="G61" s="39">
        <v>38342874.330499999</v>
      </c>
      <c r="H61" s="39">
        <v>47036581.538099997</v>
      </c>
      <c r="I61" s="39">
        <v>4646532.1182000004</v>
      </c>
      <c r="J61" s="39">
        <v>4695720.8997999998</v>
      </c>
      <c r="K61" s="39">
        <f t="shared" si="15"/>
        <v>2347860.4498999999</v>
      </c>
      <c r="L61" s="39">
        <f t="shared" si="9"/>
        <v>2347860.4498999999</v>
      </c>
      <c r="M61" s="39">
        <v>98728728.432300001</v>
      </c>
      <c r="N61" s="40">
        <f t="shared" si="10"/>
        <v>254197961.21430001</v>
      </c>
      <c r="O61" s="43"/>
      <c r="P61" s="35"/>
      <c r="Q61" s="175" t="s">
        <v>243</v>
      </c>
      <c r="R61" s="176"/>
      <c r="S61" s="40"/>
      <c r="T61" s="40">
        <f t="shared" ref="T61:U61" si="16">SUM(T27:T60)</f>
        <v>2859360590.2293997</v>
      </c>
      <c r="U61" s="40">
        <f t="shared" si="16"/>
        <v>-273672452.51999998</v>
      </c>
      <c r="V61" s="40">
        <f t="shared" ref="V61:Y61" si="17">SUM(V27:V60)</f>
        <v>1541032540.0736997</v>
      </c>
      <c r="W61" s="40">
        <f t="shared" si="17"/>
        <v>1890439983.6891997</v>
      </c>
      <c r="X61" s="40">
        <f t="shared" si="17"/>
        <v>180997669.90499997</v>
      </c>
      <c r="Y61" s="40">
        <f t="shared" si="17"/>
        <v>188724993.41889992</v>
      </c>
      <c r="Z61" s="40">
        <f t="shared" ref="Z61:AC61" si="18">SUM(Z27:Z60)</f>
        <v>0</v>
      </c>
      <c r="AA61" s="40">
        <f t="shared" si="12"/>
        <v>188724993.41889992</v>
      </c>
      <c r="AB61" s="40">
        <f t="shared" si="18"/>
        <v>3974359468.6567998</v>
      </c>
      <c r="AC61" s="40">
        <f t="shared" si="18"/>
        <v>10361242793.452997</v>
      </c>
    </row>
    <row r="62" spans="1:29" ht="24.9" customHeight="1">
      <c r="A62" s="167"/>
      <c r="B62" s="162"/>
      <c r="C62" s="35">
        <v>16</v>
      </c>
      <c r="D62" s="39" t="s">
        <v>244</v>
      </c>
      <c r="E62" s="39">
        <v>72642194.146400005</v>
      </c>
      <c r="F62" s="39">
        <f t="shared" si="8"/>
        <v>-8049189.7800000003</v>
      </c>
      <c r="G62" s="39">
        <v>39150006.2443</v>
      </c>
      <c r="H62" s="39">
        <v>48026719.255500004</v>
      </c>
      <c r="I62" s="39">
        <v>4941026.2263000002</v>
      </c>
      <c r="J62" s="39">
        <v>4794567.5893999999</v>
      </c>
      <c r="K62" s="39">
        <f t="shared" si="15"/>
        <v>2397283.7947</v>
      </c>
      <c r="L62" s="39">
        <f t="shared" si="9"/>
        <v>2397283.7947</v>
      </c>
      <c r="M62" s="39">
        <v>105451401.3589</v>
      </c>
      <c r="N62" s="40">
        <f t="shared" si="10"/>
        <v>264559441.24610001</v>
      </c>
      <c r="O62" s="43"/>
      <c r="P62" s="161">
        <v>21</v>
      </c>
      <c r="Q62" s="47">
        <v>1</v>
      </c>
      <c r="R62" s="161" t="s">
        <v>107</v>
      </c>
      <c r="S62" s="39" t="s">
        <v>245</v>
      </c>
      <c r="T62" s="39">
        <v>64471614.856700003</v>
      </c>
      <c r="U62" s="39">
        <f t="shared" si="13"/>
        <v>-8049189.7800000003</v>
      </c>
      <c r="V62" s="39">
        <v>34746529.257200003</v>
      </c>
      <c r="W62" s="39">
        <v>42624815.825800002</v>
      </c>
      <c r="X62" s="39">
        <v>4176583.0356000001</v>
      </c>
      <c r="Y62" s="39">
        <v>4255288.7982000001</v>
      </c>
      <c r="Z62" s="39">
        <f>Y62/2</f>
        <v>2127644.3991</v>
      </c>
      <c r="AA62" s="39">
        <f t="shared" si="12"/>
        <v>2127644.3991</v>
      </c>
      <c r="AB62" s="39">
        <v>92873136.207100004</v>
      </c>
      <c r="AC62" s="45">
        <f t="shared" si="6"/>
        <v>232971133.80150002</v>
      </c>
    </row>
    <row r="63" spans="1:29" ht="24.9" customHeight="1">
      <c r="A63" s="167"/>
      <c r="B63" s="162"/>
      <c r="C63" s="35">
        <v>17</v>
      </c>
      <c r="D63" s="39" t="s">
        <v>246</v>
      </c>
      <c r="E63" s="39">
        <v>67807170.187000006</v>
      </c>
      <c r="F63" s="39">
        <f t="shared" si="8"/>
        <v>-8049189.7800000003</v>
      </c>
      <c r="G63" s="39">
        <v>36544203.646600001</v>
      </c>
      <c r="H63" s="39">
        <v>44830087.586800002</v>
      </c>
      <c r="I63" s="39">
        <v>4697481.7041999996</v>
      </c>
      <c r="J63" s="39">
        <v>4475443.8426000001</v>
      </c>
      <c r="K63" s="39">
        <f t="shared" si="15"/>
        <v>2237721.9213</v>
      </c>
      <c r="L63" s="39">
        <f t="shared" si="9"/>
        <v>2237721.9213</v>
      </c>
      <c r="M63" s="39">
        <v>99891798.907399997</v>
      </c>
      <c r="N63" s="40">
        <f t="shared" si="10"/>
        <v>247959274.17330003</v>
      </c>
      <c r="O63" s="43"/>
      <c r="P63" s="162"/>
      <c r="Q63" s="47">
        <v>2</v>
      </c>
      <c r="R63" s="162"/>
      <c r="S63" s="39" t="s">
        <v>247</v>
      </c>
      <c r="T63" s="39">
        <v>105344065.6349</v>
      </c>
      <c r="U63" s="39">
        <f t="shared" si="13"/>
        <v>-8049189.7800000003</v>
      </c>
      <c r="V63" s="39">
        <v>56774452.862499997</v>
      </c>
      <c r="W63" s="39">
        <v>69647261.139799997</v>
      </c>
      <c r="X63" s="39">
        <v>5425535.5417999998</v>
      </c>
      <c r="Y63" s="39">
        <v>6952973.3891000003</v>
      </c>
      <c r="Z63" s="39">
        <f t="shared" ref="Z63:Z121" si="19">Y63/2</f>
        <v>3476486.6945500001</v>
      </c>
      <c r="AA63" s="39">
        <f t="shared" si="12"/>
        <v>3476486.6945500001</v>
      </c>
      <c r="AB63" s="39">
        <v>121384060.43340001</v>
      </c>
      <c r="AC63" s="45">
        <f t="shared" si="6"/>
        <v>354002672.52695</v>
      </c>
    </row>
    <row r="64" spans="1:29" ht="24.9" customHeight="1">
      <c r="A64" s="167"/>
      <c r="B64" s="162"/>
      <c r="C64" s="35">
        <v>18</v>
      </c>
      <c r="D64" s="39" t="s">
        <v>248</v>
      </c>
      <c r="E64" s="39">
        <v>84243940.078700006</v>
      </c>
      <c r="F64" s="39">
        <f t="shared" si="8"/>
        <v>-8049189.7800000003</v>
      </c>
      <c r="G64" s="39">
        <v>45402686.673699997</v>
      </c>
      <c r="H64" s="39">
        <v>55697106.987000003</v>
      </c>
      <c r="I64" s="39">
        <v>5480598.8452000003</v>
      </c>
      <c r="J64" s="39">
        <v>5560312.0121999998</v>
      </c>
      <c r="K64" s="39">
        <f t="shared" si="15"/>
        <v>2780156.0060999999</v>
      </c>
      <c r="L64" s="39">
        <f t="shared" si="9"/>
        <v>2780156.0060999999</v>
      </c>
      <c r="M64" s="39">
        <v>117768694.43179999</v>
      </c>
      <c r="N64" s="40">
        <f t="shared" si="10"/>
        <v>303323993.24250001</v>
      </c>
      <c r="O64" s="43"/>
      <c r="P64" s="162"/>
      <c r="Q64" s="47">
        <v>3</v>
      </c>
      <c r="R64" s="162"/>
      <c r="S64" s="39" t="s">
        <v>249</v>
      </c>
      <c r="T64" s="39">
        <v>88730437.858400002</v>
      </c>
      <c r="U64" s="39">
        <f t="shared" si="13"/>
        <v>-8049189.7800000003</v>
      </c>
      <c r="V64" s="39">
        <v>47820653.506300002</v>
      </c>
      <c r="W64" s="39">
        <v>58663313.774099998</v>
      </c>
      <c r="X64" s="39">
        <v>5546710.0762</v>
      </c>
      <c r="Y64" s="39">
        <v>5856432.1541999998</v>
      </c>
      <c r="Z64" s="39">
        <f t="shared" si="19"/>
        <v>2928216.0770999999</v>
      </c>
      <c r="AA64" s="39">
        <f t="shared" si="12"/>
        <v>2928216.0770999999</v>
      </c>
      <c r="AB64" s="39">
        <v>124150216.83319999</v>
      </c>
      <c r="AC64" s="45">
        <f t="shared" si="6"/>
        <v>319790358.34530002</v>
      </c>
    </row>
    <row r="65" spans="1:29" ht="24.9" customHeight="1">
      <c r="A65" s="167"/>
      <c r="B65" s="162"/>
      <c r="C65" s="35">
        <v>19</v>
      </c>
      <c r="D65" s="39" t="s">
        <v>250</v>
      </c>
      <c r="E65" s="39">
        <v>70295330.599800006</v>
      </c>
      <c r="F65" s="39">
        <f t="shared" si="8"/>
        <v>-8049189.7800000003</v>
      </c>
      <c r="G65" s="39">
        <v>37885180.428000003</v>
      </c>
      <c r="H65" s="39">
        <v>46475111.983599998</v>
      </c>
      <c r="I65" s="39">
        <v>4746135.5965999998</v>
      </c>
      <c r="J65" s="39">
        <v>4639668.6902999999</v>
      </c>
      <c r="K65" s="39">
        <f t="shared" si="15"/>
        <v>2319834.34515</v>
      </c>
      <c r="L65" s="39">
        <f t="shared" si="9"/>
        <v>2319834.34515</v>
      </c>
      <c r="M65" s="39">
        <v>101002463.5907</v>
      </c>
      <c r="N65" s="40">
        <f t="shared" si="10"/>
        <v>254674866.76385</v>
      </c>
      <c r="O65" s="43"/>
      <c r="P65" s="162"/>
      <c r="Q65" s="47">
        <v>4</v>
      </c>
      <c r="R65" s="162"/>
      <c r="S65" s="39" t="s">
        <v>251</v>
      </c>
      <c r="T65" s="39">
        <v>73261919.2359</v>
      </c>
      <c r="U65" s="39">
        <f t="shared" si="13"/>
        <v>-8049189.7800000003</v>
      </c>
      <c r="V65" s="39">
        <v>39484002.778999999</v>
      </c>
      <c r="W65" s="39">
        <v>48436444.804700002</v>
      </c>
      <c r="X65" s="39">
        <v>4719445.7960000001</v>
      </c>
      <c r="Y65" s="39">
        <v>4835471.0045999996</v>
      </c>
      <c r="Z65" s="39">
        <f t="shared" si="19"/>
        <v>2417735.5022999998</v>
      </c>
      <c r="AA65" s="39">
        <f t="shared" si="12"/>
        <v>2417735.5022999998</v>
      </c>
      <c r="AB65" s="39">
        <v>105265536.1982</v>
      </c>
      <c r="AC65" s="45">
        <f t="shared" si="6"/>
        <v>265535894.53610003</v>
      </c>
    </row>
    <row r="66" spans="1:29" ht="24.9" customHeight="1">
      <c r="A66" s="167"/>
      <c r="B66" s="162"/>
      <c r="C66" s="35">
        <v>20</v>
      </c>
      <c r="D66" s="39" t="s">
        <v>252</v>
      </c>
      <c r="E66" s="39">
        <v>73962408.309900001</v>
      </c>
      <c r="F66" s="39">
        <f t="shared" si="8"/>
        <v>-8049189.7800000003</v>
      </c>
      <c r="G66" s="39">
        <v>39861526.502499998</v>
      </c>
      <c r="H66" s="39">
        <v>48899566.720200002</v>
      </c>
      <c r="I66" s="39">
        <v>4953700.1474000001</v>
      </c>
      <c r="J66" s="39">
        <v>4881705.0460000001</v>
      </c>
      <c r="K66" s="39">
        <f t="shared" si="15"/>
        <v>2440852.523</v>
      </c>
      <c r="L66" s="39">
        <f t="shared" si="9"/>
        <v>2440852.523</v>
      </c>
      <c r="M66" s="39">
        <v>105740719.96960001</v>
      </c>
      <c r="N66" s="40">
        <f t="shared" si="10"/>
        <v>267809584.3926</v>
      </c>
      <c r="O66" s="43"/>
      <c r="P66" s="162"/>
      <c r="Q66" s="47">
        <v>5</v>
      </c>
      <c r="R66" s="162"/>
      <c r="S66" s="39" t="s">
        <v>253</v>
      </c>
      <c r="T66" s="39">
        <v>97570595.131300002</v>
      </c>
      <c r="U66" s="39">
        <f t="shared" si="13"/>
        <v>-8049189.7800000003</v>
      </c>
      <c r="V66" s="39">
        <v>52584994.898999996</v>
      </c>
      <c r="W66" s="39">
        <v>64507902.535499997</v>
      </c>
      <c r="X66" s="39">
        <v>5994560.7452999996</v>
      </c>
      <c r="Y66" s="39">
        <v>6439904.7769999998</v>
      </c>
      <c r="Z66" s="39">
        <f t="shared" si="19"/>
        <v>3219952.3884999999</v>
      </c>
      <c r="AA66" s="39">
        <f t="shared" si="12"/>
        <v>3219952.3884999999</v>
      </c>
      <c r="AB66" s="39">
        <v>134373693.24939999</v>
      </c>
      <c r="AC66" s="45">
        <f t="shared" si="6"/>
        <v>350202509.16899997</v>
      </c>
    </row>
    <row r="67" spans="1:29" ht="24.9" customHeight="1">
      <c r="A67" s="167"/>
      <c r="B67" s="162"/>
      <c r="C67" s="35">
        <v>21</v>
      </c>
      <c r="D67" s="39" t="s">
        <v>254</v>
      </c>
      <c r="E67" s="39">
        <v>76931647.231700003</v>
      </c>
      <c r="F67" s="39">
        <f t="shared" si="8"/>
        <v>-8049189.7800000003</v>
      </c>
      <c r="G67" s="39">
        <v>41461777.206699997</v>
      </c>
      <c r="H67" s="39">
        <v>50862651.753300004</v>
      </c>
      <c r="I67" s="39">
        <v>5165813.7684000004</v>
      </c>
      <c r="J67" s="39">
        <v>5077682.2857999997</v>
      </c>
      <c r="K67" s="39">
        <f t="shared" si="15"/>
        <v>2538841.1428999999</v>
      </c>
      <c r="L67" s="39">
        <f t="shared" si="9"/>
        <v>2538841.1428999999</v>
      </c>
      <c r="M67" s="39">
        <v>110582821.92659999</v>
      </c>
      <c r="N67" s="40">
        <f t="shared" si="10"/>
        <v>279494363.24959999</v>
      </c>
      <c r="O67" s="43"/>
      <c r="P67" s="162"/>
      <c r="Q67" s="47">
        <v>6</v>
      </c>
      <c r="R67" s="162"/>
      <c r="S67" s="39" t="s">
        <v>255</v>
      </c>
      <c r="T67" s="39">
        <v>119371720.8532</v>
      </c>
      <c r="U67" s="39">
        <f t="shared" si="13"/>
        <v>-8049189.7800000003</v>
      </c>
      <c r="V67" s="39">
        <v>64334560.260799997</v>
      </c>
      <c r="W67" s="39">
        <v>78921516.507499993</v>
      </c>
      <c r="X67" s="39">
        <v>6318317.0118000004</v>
      </c>
      <c r="Y67" s="39">
        <v>7878833.9286000002</v>
      </c>
      <c r="Z67" s="39">
        <f t="shared" si="19"/>
        <v>3939416.9643000001</v>
      </c>
      <c r="AA67" s="39">
        <f t="shared" si="12"/>
        <v>3939416.9643000001</v>
      </c>
      <c r="AB67" s="39">
        <v>141764358.89480001</v>
      </c>
      <c r="AC67" s="45">
        <f t="shared" si="6"/>
        <v>406600700.71239996</v>
      </c>
    </row>
    <row r="68" spans="1:29" ht="24.9" customHeight="1">
      <c r="A68" s="167"/>
      <c r="B68" s="162"/>
      <c r="C68" s="35">
        <v>22</v>
      </c>
      <c r="D68" s="39" t="s">
        <v>256</v>
      </c>
      <c r="E68" s="39">
        <v>66124764.338399999</v>
      </c>
      <c r="F68" s="39">
        <f t="shared" si="8"/>
        <v>-8049189.7800000003</v>
      </c>
      <c r="G68" s="39">
        <v>35637482.693999998</v>
      </c>
      <c r="H68" s="39">
        <v>43717780.417300001</v>
      </c>
      <c r="I68" s="39">
        <v>4697957.7697000001</v>
      </c>
      <c r="J68" s="39">
        <v>4364400.8234999999</v>
      </c>
      <c r="K68" s="39">
        <f t="shared" si="15"/>
        <v>2182200.41175</v>
      </c>
      <c r="L68" s="39">
        <f t="shared" si="9"/>
        <v>2182200.41175</v>
      </c>
      <c r="M68" s="39">
        <v>99902666.467899993</v>
      </c>
      <c r="N68" s="40">
        <f t="shared" si="10"/>
        <v>244213662.31904995</v>
      </c>
      <c r="O68" s="43"/>
      <c r="P68" s="162"/>
      <c r="Q68" s="47">
        <v>7</v>
      </c>
      <c r="R68" s="162"/>
      <c r="S68" s="39" t="s">
        <v>257</v>
      </c>
      <c r="T68" s="39">
        <v>81324650.028300002</v>
      </c>
      <c r="U68" s="39">
        <f t="shared" si="13"/>
        <v>-8049189.7800000003</v>
      </c>
      <c r="V68" s="39">
        <v>43829355.567100003</v>
      </c>
      <c r="W68" s="39">
        <v>53767045.191299997</v>
      </c>
      <c r="X68" s="39">
        <v>4763603.5143999998</v>
      </c>
      <c r="Y68" s="39">
        <v>5367631.5235000001</v>
      </c>
      <c r="Z68" s="39">
        <f t="shared" si="19"/>
        <v>2683815.7617500001</v>
      </c>
      <c r="AA68" s="39">
        <f t="shared" si="12"/>
        <v>2683815.7617500001</v>
      </c>
      <c r="AB68" s="39">
        <v>106273562.8101</v>
      </c>
      <c r="AC68" s="45">
        <f t="shared" si="6"/>
        <v>284592843.09295005</v>
      </c>
    </row>
    <row r="69" spans="1:29" ht="24.9" customHeight="1">
      <c r="A69" s="167"/>
      <c r="B69" s="162"/>
      <c r="C69" s="35">
        <v>23</v>
      </c>
      <c r="D69" s="39" t="s">
        <v>258</v>
      </c>
      <c r="E69" s="39">
        <v>69047117.376599997</v>
      </c>
      <c r="F69" s="39">
        <f t="shared" si="8"/>
        <v>-8049189.7800000003</v>
      </c>
      <c r="G69" s="39">
        <v>37212464.5766</v>
      </c>
      <c r="H69" s="39">
        <v>45649867.279100001</v>
      </c>
      <c r="I69" s="39">
        <v>4902306.2335999999</v>
      </c>
      <c r="J69" s="39">
        <v>4557283.477</v>
      </c>
      <c r="K69" s="39">
        <f t="shared" si="15"/>
        <v>2278641.7385</v>
      </c>
      <c r="L69" s="39">
        <f t="shared" si="9"/>
        <v>2278641.7385</v>
      </c>
      <c r="M69" s="39">
        <v>104567506.43799999</v>
      </c>
      <c r="N69" s="40">
        <f t="shared" si="10"/>
        <v>255608713.86239997</v>
      </c>
      <c r="O69" s="43"/>
      <c r="P69" s="162"/>
      <c r="Q69" s="47">
        <v>8</v>
      </c>
      <c r="R69" s="162"/>
      <c r="S69" s="39" t="s">
        <v>259</v>
      </c>
      <c r="T69" s="39">
        <v>86395629.539900005</v>
      </c>
      <c r="U69" s="39">
        <f t="shared" si="13"/>
        <v>-8049189.7800000003</v>
      </c>
      <c r="V69" s="39">
        <v>46562324.771600001</v>
      </c>
      <c r="W69" s="39">
        <v>57119676.705399998</v>
      </c>
      <c r="X69" s="39">
        <v>5004936.9768000003</v>
      </c>
      <c r="Y69" s="39">
        <v>5702328.9304999998</v>
      </c>
      <c r="Z69" s="39">
        <f t="shared" si="19"/>
        <v>2851164.4652499999</v>
      </c>
      <c r="AA69" s="39">
        <f t="shared" si="12"/>
        <v>2851164.4652499999</v>
      </c>
      <c r="AB69" s="39">
        <v>111782691.4806</v>
      </c>
      <c r="AC69" s="45">
        <f t="shared" si="6"/>
        <v>301667234.15954995</v>
      </c>
    </row>
    <row r="70" spans="1:29" ht="24.9" customHeight="1">
      <c r="A70" s="167"/>
      <c r="B70" s="162"/>
      <c r="C70" s="35">
        <v>24</v>
      </c>
      <c r="D70" s="39" t="s">
        <v>260</v>
      </c>
      <c r="E70" s="39">
        <v>70723667.376100004</v>
      </c>
      <c r="F70" s="39">
        <f t="shared" si="8"/>
        <v>-8049189.7800000003</v>
      </c>
      <c r="G70" s="39">
        <v>38116029.560000002</v>
      </c>
      <c r="H70" s="39">
        <v>46758302.907899998</v>
      </c>
      <c r="I70" s="39">
        <v>4522384.8194000004</v>
      </c>
      <c r="J70" s="39">
        <v>4667939.9952999996</v>
      </c>
      <c r="K70" s="39">
        <f t="shared" si="15"/>
        <v>2333969.9976499998</v>
      </c>
      <c r="L70" s="39">
        <f t="shared" si="9"/>
        <v>2333969.9976499998</v>
      </c>
      <c r="M70" s="39">
        <v>95894710.154799998</v>
      </c>
      <c r="N70" s="40">
        <f t="shared" si="10"/>
        <v>250299875.03585002</v>
      </c>
      <c r="O70" s="43"/>
      <c r="P70" s="162"/>
      <c r="Q70" s="47">
        <v>9</v>
      </c>
      <c r="R70" s="162"/>
      <c r="S70" s="39" t="s">
        <v>261</v>
      </c>
      <c r="T70" s="39">
        <v>107330491.95039999</v>
      </c>
      <c r="U70" s="39">
        <f t="shared" si="13"/>
        <v>-8049189.7800000003</v>
      </c>
      <c r="V70" s="39">
        <v>57845023.5352</v>
      </c>
      <c r="W70" s="39">
        <v>70960568.6479</v>
      </c>
      <c r="X70" s="39">
        <v>6284283.6193000004</v>
      </c>
      <c r="Y70" s="39">
        <v>7084082.5240000002</v>
      </c>
      <c r="Z70" s="39">
        <f t="shared" si="19"/>
        <v>3542041.2620000001</v>
      </c>
      <c r="AA70" s="39">
        <f t="shared" si="12"/>
        <v>3542041.2620000001</v>
      </c>
      <c r="AB70" s="39">
        <v>140987449.06959999</v>
      </c>
      <c r="AC70" s="45">
        <f t="shared" si="6"/>
        <v>378900668.30439997</v>
      </c>
    </row>
    <row r="71" spans="1:29" ht="24.9" customHeight="1">
      <c r="A71" s="167"/>
      <c r="B71" s="162"/>
      <c r="C71" s="35">
        <v>25</v>
      </c>
      <c r="D71" s="39" t="s">
        <v>262</v>
      </c>
      <c r="E71" s="39">
        <v>83328147.310399994</v>
      </c>
      <c r="F71" s="39">
        <f t="shared" si="8"/>
        <v>-8049189.7800000003</v>
      </c>
      <c r="G71" s="39">
        <v>44909126.518700004</v>
      </c>
      <c r="H71" s="39">
        <v>55091639.012100004</v>
      </c>
      <c r="I71" s="39">
        <v>5423661.4134</v>
      </c>
      <c r="J71" s="39">
        <v>5499867.3853000002</v>
      </c>
      <c r="K71" s="39">
        <f t="shared" si="15"/>
        <v>2749933.6926500001</v>
      </c>
      <c r="L71" s="39">
        <f t="shared" si="9"/>
        <v>2749933.6926500001</v>
      </c>
      <c r="M71" s="39">
        <v>116468934.19580001</v>
      </c>
      <c r="N71" s="40">
        <f t="shared" si="10"/>
        <v>299922252.36304998</v>
      </c>
      <c r="O71" s="43"/>
      <c r="P71" s="162"/>
      <c r="Q71" s="47">
        <v>10</v>
      </c>
      <c r="R71" s="162"/>
      <c r="S71" s="39" t="s">
        <v>263</v>
      </c>
      <c r="T71" s="39">
        <v>74735011.746600002</v>
      </c>
      <c r="U71" s="39">
        <f t="shared" si="13"/>
        <v>-8049189.7800000003</v>
      </c>
      <c r="V71" s="39">
        <v>40277915.761299998</v>
      </c>
      <c r="W71" s="39">
        <v>49410366.384000003</v>
      </c>
      <c r="X71" s="39">
        <v>4760969.2854000004</v>
      </c>
      <c r="Y71" s="39">
        <v>4932698.8167000003</v>
      </c>
      <c r="Z71" s="39">
        <f t="shared" si="19"/>
        <v>2466349.4083500002</v>
      </c>
      <c r="AA71" s="39">
        <f t="shared" si="12"/>
        <v>2466349.4083500002</v>
      </c>
      <c r="AB71" s="39">
        <v>106213428.9753</v>
      </c>
      <c r="AC71" s="45">
        <f t="shared" si="6"/>
        <v>269814851.78095001</v>
      </c>
    </row>
    <row r="72" spans="1:29" ht="24.9" customHeight="1">
      <c r="A72" s="167"/>
      <c r="B72" s="162"/>
      <c r="C72" s="35">
        <v>26</v>
      </c>
      <c r="D72" s="39" t="s">
        <v>264</v>
      </c>
      <c r="E72" s="39">
        <v>62071695.917900003</v>
      </c>
      <c r="F72" s="39">
        <f t="shared" si="8"/>
        <v>-8049189.7800000003</v>
      </c>
      <c r="G72" s="39">
        <v>33453109.605599999</v>
      </c>
      <c r="H72" s="39">
        <v>41038131.468800001</v>
      </c>
      <c r="I72" s="39">
        <v>4160754.8988999999</v>
      </c>
      <c r="J72" s="39">
        <v>4096888.1098000002</v>
      </c>
      <c r="K72" s="39">
        <f t="shared" si="15"/>
        <v>2048444.0549000001</v>
      </c>
      <c r="L72" s="39">
        <f t="shared" si="9"/>
        <v>2048444.0549000001</v>
      </c>
      <c r="M72" s="39">
        <v>87639469.696099997</v>
      </c>
      <c r="N72" s="40">
        <f t="shared" si="10"/>
        <v>222362415.86220002</v>
      </c>
      <c r="O72" s="43"/>
      <c r="P72" s="162"/>
      <c r="Q72" s="47">
        <v>11</v>
      </c>
      <c r="R72" s="162"/>
      <c r="S72" s="39" t="s">
        <v>265</v>
      </c>
      <c r="T72" s="39">
        <v>78939677.118300006</v>
      </c>
      <c r="U72" s="39">
        <f t="shared" si="13"/>
        <v>-8049189.7800000003</v>
      </c>
      <c r="V72" s="39">
        <v>42543990.973999999</v>
      </c>
      <c r="W72" s="39">
        <v>52190242.263899997</v>
      </c>
      <c r="X72" s="39">
        <v>5076304.4824000001</v>
      </c>
      <c r="Y72" s="39">
        <v>5210217.3106000004</v>
      </c>
      <c r="Z72" s="39">
        <f t="shared" si="19"/>
        <v>2605108.6553000002</v>
      </c>
      <c r="AA72" s="39">
        <f t="shared" si="12"/>
        <v>2605108.6553000002</v>
      </c>
      <c r="AB72" s="39">
        <v>113411859.55050001</v>
      </c>
      <c r="AC72" s="45">
        <f t="shared" ref="AC72:AC135" si="20">T72+U72+V72+W72+X72+AA72+AB72</f>
        <v>286717993.26440001</v>
      </c>
    </row>
    <row r="73" spans="1:29" ht="24.9" customHeight="1">
      <c r="A73" s="167"/>
      <c r="B73" s="162"/>
      <c r="C73" s="35">
        <v>27</v>
      </c>
      <c r="D73" s="39" t="s">
        <v>266</v>
      </c>
      <c r="E73" s="39">
        <v>76162477.790999994</v>
      </c>
      <c r="F73" s="39">
        <f t="shared" si="8"/>
        <v>-8049189.7800000003</v>
      </c>
      <c r="G73" s="39">
        <v>41047238.676200002</v>
      </c>
      <c r="H73" s="39">
        <v>50354122.444399998</v>
      </c>
      <c r="I73" s="39">
        <v>4941026.2263000002</v>
      </c>
      <c r="J73" s="39">
        <v>5026915.1672999999</v>
      </c>
      <c r="K73" s="39">
        <f t="shared" si="15"/>
        <v>2513457.5836499999</v>
      </c>
      <c r="L73" s="39">
        <f t="shared" si="9"/>
        <v>2513457.5836499999</v>
      </c>
      <c r="M73" s="39">
        <v>105451401.3589</v>
      </c>
      <c r="N73" s="40">
        <f t="shared" si="10"/>
        <v>272420534.30045003</v>
      </c>
      <c r="O73" s="43"/>
      <c r="P73" s="162"/>
      <c r="Q73" s="47">
        <v>12</v>
      </c>
      <c r="R73" s="162"/>
      <c r="S73" s="39" t="s">
        <v>267</v>
      </c>
      <c r="T73" s="39">
        <v>87087622.458000004</v>
      </c>
      <c r="U73" s="39">
        <f t="shared" si="13"/>
        <v>-8049189.7800000003</v>
      </c>
      <c r="V73" s="39">
        <v>46935269.550800003</v>
      </c>
      <c r="W73" s="39">
        <v>57577181.465499997</v>
      </c>
      <c r="X73" s="39">
        <v>5524155.1514999997</v>
      </c>
      <c r="Y73" s="39">
        <v>5748002.2041999996</v>
      </c>
      <c r="Z73" s="39">
        <f t="shared" si="19"/>
        <v>2874001.1020999998</v>
      </c>
      <c r="AA73" s="39">
        <f t="shared" si="12"/>
        <v>2874001.1020999998</v>
      </c>
      <c r="AB73" s="39">
        <v>123635335.9667</v>
      </c>
      <c r="AC73" s="45">
        <f t="shared" si="20"/>
        <v>315584375.91460001</v>
      </c>
    </row>
    <row r="74" spans="1:29" ht="24.9" customHeight="1">
      <c r="A74" s="167"/>
      <c r="B74" s="162"/>
      <c r="C74" s="35">
        <v>28</v>
      </c>
      <c r="D74" s="39" t="s">
        <v>268</v>
      </c>
      <c r="E74" s="39">
        <v>62093800.407700002</v>
      </c>
      <c r="F74" s="39">
        <f t="shared" si="8"/>
        <v>-8049189.7800000003</v>
      </c>
      <c r="G74" s="39">
        <v>33465022.666999999</v>
      </c>
      <c r="H74" s="39">
        <v>41052745.649099998</v>
      </c>
      <c r="I74" s="39">
        <v>4271022.2440999998</v>
      </c>
      <c r="J74" s="39">
        <v>4098347.0617</v>
      </c>
      <c r="K74" s="39">
        <f t="shared" si="15"/>
        <v>2049173.53085</v>
      </c>
      <c r="L74" s="39">
        <f t="shared" si="9"/>
        <v>2049173.53085</v>
      </c>
      <c r="M74" s="39">
        <v>90156638.209700003</v>
      </c>
      <c r="N74" s="40">
        <f t="shared" si="10"/>
        <v>225039212.92845002</v>
      </c>
      <c r="O74" s="43"/>
      <c r="P74" s="162"/>
      <c r="Q74" s="47">
        <v>13</v>
      </c>
      <c r="R74" s="162"/>
      <c r="S74" s="39" t="s">
        <v>269</v>
      </c>
      <c r="T74" s="39">
        <v>72475924.596000001</v>
      </c>
      <c r="U74" s="39">
        <f t="shared" si="13"/>
        <v>-8049189.7800000003</v>
      </c>
      <c r="V74" s="39">
        <v>39060396.4243</v>
      </c>
      <c r="W74" s="39">
        <v>47916791.6699</v>
      </c>
      <c r="X74" s="39">
        <v>4382137.5321000004</v>
      </c>
      <c r="Y74" s="39">
        <v>4783593.3806999996</v>
      </c>
      <c r="Z74" s="39">
        <f t="shared" si="19"/>
        <v>2391796.6903499998</v>
      </c>
      <c r="AA74" s="39">
        <f t="shared" si="12"/>
        <v>2391796.6903499998</v>
      </c>
      <c r="AB74" s="39">
        <v>97565507.330500007</v>
      </c>
      <c r="AC74" s="45">
        <f t="shared" si="20"/>
        <v>255743364.46314999</v>
      </c>
    </row>
    <row r="75" spans="1:29" ht="24.9" customHeight="1">
      <c r="A75" s="167"/>
      <c r="B75" s="162"/>
      <c r="C75" s="35">
        <v>29</v>
      </c>
      <c r="D75" s="39" t="s">
        <v>270</v>
      </c>
      <c r="E75" s="39">
        <v>80980284.091600001</v>
      </c>
      <c r="F75" s="39">
        <f t="shared" si="8"/>
        <v>-8049189.7800000003</v>
      </c>
      <c r="G75" s="39">
        <v>43643761.936099999</v>
      </c>
      <c r="H75" s="39">
        <v>53539370.816</v>
      </c>
      <c r="I75" s="39">
        <v>4848637.7847999996</v>
      </c>
      <c r="J75" s="39">
        <v>5344902.5053000003</v>
      </c>
      <c r="K75" s="39">
        <f t="shared" si="15"/>
        <v>2672451.2526500002</v>
      </c>
      <c r="L75" s="39">
        <f t="shared" si="9"/>
        <v>2672451.2526500002</v>
      </c>
      <c r="M75" s="39">
        <v>103342370.11750001</v>
      </c>
      <c r="N75" s="40">
        <f t="shared" si="10"/>
        <v>280977686.21864998</v>
      </c>
      <c r="O75" s="43"/>
      <c r="P75" s="162"/>
      <c r="Q75" s="47">
        <v>14</v>
      </c>
      <c r="R75" s="162"/>
      <c r="S75" s="39" t="s">
        <v>271</v>
      </c>
      <c r="T75" s="39">
        <v>83170859.9947</v>
      </c>
      <c r="U75" s="39">
        <f t="shared" si="13"/>
        <v>-8049189.7800000003</v>
      </c>
      <c r="V75" s="39">
        <v>44824357.6118</v>
      </c>
      <c r="W75" s="39">
        <v>54987649.948299997</v>
      </c>
      <c r="X75" s="39">
        <v>5114241.6118000001</v>
      </c>
      <c r="Y75" s="39">
        <v>5489486.0267000003</v>
      </c>
      <c r="Z75" s="39">
        <f t="shared" si="19"/>
        <v>2744743.0133500001</v>
      </c>
      <c r="AA75" s="39">
        <f t="shared" si="12"/>
        <v>2744743.0133500001</v>
      </c>
      <c r="AB75" s="39">
        <v>114277883.37180001</v>
      </c>
      <c r="AC75" s="45">
        <f t="shared" si="20"/>
        <v>297070545.77175003</v>
      </c>
    </row>
    <row r="76" spans="1:29" ht="24.9" customHeight="1">
      <c r="A76" s="167"/>
      <c r="B76" s="162"/>
      <c r="C76" s="35">
        <v>30</v>
      </c>
      <c r="D76" s="39" t="s">
        <v>272</v>
      </c>
      <c r="E76" s="39">
        <v>67007198.513599999</v>
      </c>
      <c r="F76" s="39">
        <f t="shared" si="8"/>
        <v>-8049189.7800000003</v>
      </c>
      <c r="G76" s="39">
        <v>36113064.466700003</v>
      </c>
      <c r="H76" s="39">
        <v>44301193.664800003</v>
      </c>
      <c r="I76" s="39">
        <v>4349922.1635999996</v>
      </c>
      <c r="J76" s="39">
        <v>4422643.6993000004</v>
      </c>
      <c r="K76" s="39">
        <f t="shared" si="15"/>
        <v>2211321.8496500002</v>
      </c>
      <c r="L76" s="39">
        <f t="shared" si="9"/>
        <v>2211321.8496500002</v>
      </c>
      <c r="M76" s="39">
        <v>91957755.236900002</v>
      </c>
      <c r="N76" s="40">
        <f t="shared" si="10"/>
        <v>237891266.11525002</v>
      </c>
      <c r="O76" s="43"/>
      <c r="P76" s="162"/>
      <c r="Q76" s="47">
        <v>15</v>
      </c>
      <c r="R76" s="162"/>
      <c r="S76" s="39" t="s">
        <v>273</v>
      </c>
      <c r="T76" s="39">
        <v>96220809.737800002</v>
      </c>
      <c r="U76" s="39">
        <f t="shared" si="13"/>
        <v>-8049189.7800000003</v>
      </c>
      <c r="V76" s="39">
        <v>51857537.431599997</v>
      </c>
      <c r="W76" s="39">
        <v>63615504.323899999</v>
      </c>
      <c r="X76" s="39">
        <v>5337262.4220000003</v>
      </c>
      <c r="Y76" s="39">
        <v>6350815.5447000004</v>
      </c>
      <c r="Z76" s="39">
        <f t="shared" si="19"/>
        <v>3175407.7723500002</v>
      </c>
      <c r="AA76" s="39">
        <f t="shared" si="12"/>
        <v>3175407.7723500002</v>
      </c>
      <c r="AB76" s="39">
        <v>119368973.215</v>
      </c>
      <c r="AC76" s="45">
        <f t="shared" si="20"/>
        <v>331526305.12265003</v>
      </c>
    </row>
    <row r="77" spans="1:29" ht="24.9" customHeight="1">
      <c r="A77" s="167"/>
      <c r="B77" s="163"/>
      <c r="C77" s="35">
        <v>31</v>
      </c>
      <c r="D77" s="39" t="s">
        <v>274</v>
      </c>
      <c r="E77" s="39">
        <v>101284648.066</v>
      </c>
      <c r="F77" s="39">
        <f t="shared" si="8"/>
        <v>-8049189.7800000003</v>
      </c>
      <c r="G77" s="39">
        <v>54586657.944799997</v>
      </c>
      <c r="H77" s="39">
        <v>66963414.510300003</v>
      </c>
      <c r="I77" s="39">
        <v>6872159.4117999999</v>
      </c>
      <c r="J77" s="39">
        <v>6685041.6156000001</v>
      </c>
      <c r="K77" s="39">
        <f t="shared" si="15"/>
        <v>3342520.8078000001</v>
      </c>
      <c r="L77" s="39">
        <f t="shared" si="9"/>
        <v>3342520.8078000001</v>
      </c>
      <c r="M77" s="39">
        <v>149535056.78189999</v>
      </c>
      <c r="N77" s="40">
        <f t="shared" si="10"/>
        <v>374535267.74260002</v>
      </c>
      <c r="O77" s="43"/>
      <c r="P77" s="162"/>
      <c r="Q77" s="47">
        <v>16</v>
      </c>
      <c r="R77" s="162"/>
      <c r="S77" s="39" t="s">
        <v>275</v>
      </c>
      <c r="T77" s="39">
        <v>77091515.252599999</v>
      </c>
      <c r="U77" s="39">
        <f t="shared" si="13"/>
        <v>-8049189.7800000003</v>
      </c>
      <c r="V77" s="39">
        <v>41547936.966700003</v>
      </c>
      <c r="W77" s="39">
        <v>50968347.026500002</v>
      </c>
      <c r="X77" s="39">
        <v>4798567.8794</v>
      </c>
      <c r="Y77" s="39">
        <v>5088233.9774000002</v>
      </c>
      <c r="Z77" s="39">
        <f t="shared" si="19"/>
        <v>2544116.9887000001</v>
      </c>
      <c r="AA77" s="39">
        <f t="shared" si="12"/>
        <v>2544116.9887000001</v>
      </c>
      <c r="AB77" s="39">
        <v>107071724.7536</v>
      </c>
      <c r="AC77" s="45">
        <f t="shared" si="20"/>
        <v>275973019.08749998</v>
      </c>
    </row>
    <row r="78" spans="1:29" ht="24.9" customHeight="1">
      <c r="A78" s="35"/>
      <c r="B78" s="174" t="s">
        <v>276</v>
      </c>
      <c r="C78" s="175"/>
      <c r="D78" s="40"/>
      <c r="E78" s="40">
        <f>SUM(E47:E77)</f>
        <v>2291693121.0549998</v>
      </c>
      <c r="F78" s="40">
        <f t="shared" ref="F78:M78" si="21">SUM(F47:F77)</f>
        <v>-249524883.18000001</v>
      </c>
      <c r="G78" s="40">
        <f t="shared" si="21"/>
        <v>1235092098.3790998</v>
      </c>
      <c r="H78" s="40">
        <f t="shared" si="21"/>
        <v>1515131851.9222999</v>
      </c>
      <c r="I78" s="40">
        <f t="shared" si="21"/>
        <v>152983343.98000002</v>
      </c>
      <c r="J78" s="40">
        <f t="shared" si="21"/>
        <v>151257512.14069998</v>
      </c>
      <c r="K78" s="40">
        <f t="shared" si="21"/>
        <v>75628756.070349991</v>
      </c>
      <c r="L78" s="40">
        <f t="shared" si="21"/>
        <v>75628756.070349991</v>
      </c>
      <c r="M78" s="40">
        <f t="shared" si="21"/>
        <v>3264691095.6732998</v>
      </c>
      <c r="N78" s="40">
        <f t="shared" si="10"/>
        <v>8285695383.9000492</v>
      </c>
      <c r="O78" s="43"/>
      <c r="P78" s="162"/>
      <c r="Q78" s="47">
        <v>17</v>
      </c>
      <c r="R78" s="162"/>
      <c r="S78" s="39" t="s">
        <v>277</v>
      </c>
      <c r="T78" s="39">
        <v>75971284.229000002</v>
      </c>
      <c r="U78" s="39">
        <f t="shared" si="13"/>
        <v>-8049189.7800000003</v>
      </c>
      <c r="V78" s="39">
        <v>40944196.2333</v>
      </c>
      <c r="W78" s="39">
        <v>50227716.577500001</v>
      </c>
      <c r="X78" s="39">
        <v>4430103.7744000005</v>
      </c>
      <c r="Y78" s="39">
        <v>5014295.9112</v>
      </c>
      <c r="Z78" s="39">
        <f t="shared" si="19"/>
        <v>2507147.9556</v>
      </c>
      <c r="AA78" s="39">
        <f t="shared" si="12"/>
        <v>2507147.9556</v>
      </c>
      <c r="AB78" s="39">
        <v>98660474.426400006</v>
      </c>
      <c r="AC78" s="45">
        <f t="shared" si="20"/>
        <v>264691733.41620001</v>
      </c>
    </row>
    <row r="79" spans="1:29" ht="24.9" customHeight="1">
      <c r="A79" s="167">
        <v>4</v>
      </c>
      <c r="B79" s="161" t="s">
        <v>278</v>
      </c>
      <c r="C79" s="35">
        <v>1</v>
      </c>
      <c r="D79" s="39" t="s">
        <v>279</v>
      </c>
      <c r="E79" s="39">
        <v>113922714.973</v>
      </c>
      <c r="F79" s="39">
        <f t="shared" si="8"/>
        <v>-8049189.7800000003</v>
      </c>
      <c r="G79" s="39">
        <v>61397856.3693</v>
      </c>
      <c r="H79" s="39">
        <v>75318956.332900003</v>
      </c>
      <c r="I79" s="39">
        <v>9280466.1292000003</v>
      </c>
      <c r="J79" s="39">
        <v>7519185.8302999996</v>
      </c>
      <c r="K79" s="39">
        <v>0</v>
      </c>
      <c r="L79" s="39">
        <f t="shared" ref="L79:L129" si="22">J79-K79</f>
        <v>7519185.8302999996</v>
      </c>
      <c r="M79" s="39">
        <v>170240225.20469999</v>
      </c>
      <c r="N79" s="40">
        <f t="shared" si="10"/>
        <v>429630215.05939996</v>
      </c>
      <c r="O79" s="43"/>
      <c r="P79" s="162"/>
      <c r="Q79" s="47">
        <v>18</v>
      </c>
      <c r="R79" s="162"/>
      <c r="S79" s="39" t="s">
        <v>280</v>
      </c>
      <c r="T79" s="39">
        <v>78839146.824200004</v>
      </c>
      <c r="U79" s="39">
        <f t="shared" si="13"/>
        <v>-8049189.7800000003</v>
      </c>
      <c r="V79" s="39">
        <v>42489810.869900003</v>
      </c>
      <c r="W79" s="39">
        <v>52123777.5836</v>
      </c>
      <c r="X79" s="39">
        <v>4823746.4538000003</v>
      </c>
      <c r="Y79" s="39">
        <v>5203582.0582999997</v>
      </c>
      <c r="Z79" s="39">
        <f t="shared" si="19"/>
        <v>2601791.0291499998</v>
      </c>
      <c r="AA79" s="39">
        <f t="shared" si="12"/>
        <v>2601791.0291499998</v>
      </c>
      <c r="AB79" s="39">
        <v>107646497.9535</v>
      </c>
      <c r="AC79" s="45">
        <f t="shared" si="20"/>
        <v>280475580.93414998</v>
      </c>
    </row>
    <row r="80" spans="1:29" ht="24.9" customHeight="1">
      <c r="A80" s="167"/>
      <c r="B80" s="162"/>
      <c r="C80" s="35">
        <v>2</v>
      </c>
      <c r="D80" s="39" t="s">
        <v>281</v>
      </c>
      <c r="E80" s="39">
        <v>74922061.187600002</v>
      </c>
      <c r="F80" s="39">
        <f t="shared" si="8"/>
        <v>-8049189.7800000003</v>
      </c>
      <c r="G80" s="39">
        <v>40378724.758900002</v>
      </c>
      <c r="H80" s="39">
        <v>49534032.403399996</v>
      </c>
      <c r="I80" s="39">
        <v>6986454.6738</v>
      </c>
      <c r="J80" s="39">
        <v>4945044.5504999999</v>
      </c>
      <c r="K80" s="39">
        <v>0</v>
      </c>
      <c r="L80" s="39">
        <f t="shared" si="22"/>
        <v>4945044.5504999999</v>
      </c>
      <c r="M80" s="39">
        <v>117872832.16429999</v>
      </c>
      <c r="N80" s="40">
        <f t="shared" si="10"/>
        <v>286589959.95849997</v>
      </c>
      <c r="O80" s="43"/>
      <c r="P80" s="162"/>
      <c r="Q80" s="47">
        <v>19</v>
      </c>
      <c r="R80" s="162"/>
      <c r="S80" s="39" t="s">
        <v>282</v>
      </c>
      <c r="T80" s="39">
        <v>95384820.647499993</v>
      </c>
      <c r="U80" s="39">
        <f t="shared" si="13"/>
        <v>-8049189.7800000003</v>
      </c>
      <c r="V80" s="39">
        <v>51406986.914899997</v>
      </c>
      <c r="W80" s="39">
        <v>63062797.817500003</v>
      </c>
      <c r="X80" s="39">
        <v>5067957.4676000001</v>
      </c>
      <c r="Y80" s="39">
        <v>6295638.1612999998</v>
      </c>
      <c r="Z80" s="39">
        <f t="shared" si="19"/>
        <v>3147819.0806499999</v>
      </c>
      <c r="AA80" s="39">
        <f t="shared" si="12"/>
        <v>3147819.0806499999</v>
      </c>
      <c r="AB80" s="39">
        <v>113221314.9897</v>
      </c>
      <c r="AC80" s="45">
        <f t="shared" si="20"/>
        <v>323242507.13784999</v>
      </c>
    </row>
    <row r="81" spans="1:29" ht="24.9" customHeight="1">
      <c r="A81" s="167"/>
      <c r="B81" s="162"/>
      <c r="C81" s="35">
        <v>3</v>
      </c>
      <c r="D81" s="39" t="s">
        <v>283</v>
      </c>
      <c r="E81" s="39">
        <v>77073613.600899994</v>
      </c>
      <c r="F81" s="39">
        <f t="shared" si="8"/>
        <v>-8049189.7800000003</v>
      </c>
      <c r="G81" s="39">
        <v>41538288.995700002</v>
      </c>
      <c r="H81" s="39">
        <v>50956511.513899997</v>
      </c>
      <c r="I81" s="39">
        <v>7135463.1700999998</v>
      </c>
      <c r="J81" s="39">
        <v>5087052.4232999999</v>
      </c>
      <c r="K81" s="39">
        <v>0</v>
      </c>
      <c r="L81" s="39">
        <f t="shared" si="22"/>
        <v>5087052.4232999999</v>
      </c>
      <c r="M81" s="39">
        <v>121274378.6015</v>
      </c>
      <c r="N81" s="40">
        <f t="shared" si="10"/>
        <v>295016118.52539998</v>
      </c>
      <c r="O81" s="43"/>
      <c r="P81" s="162"/>
      <c r="Q81" s="47">
        <v>20</v>
      </c>
      <c r="R81" s="162"/>
      <c r="S81" s="39" t="s">
        <v>284</v>
      </c>
      <c r="T81" s="39">
        <v>73296640.317900002</v>
      </c>
      <c r="U81" s="39">
        <f t="shared" si="13"/>
        <v>-8049189.7800000003</v>
      </c>
      <c r="V81" s="39">
        <v>39502715.465000004</v>
      </c>
      <c r="W81" s="39">
        <v>48459400.329000004</v>
      </c>
      <c r="X81" s="39">
        <v>4534203.4267999995</v>
      </c>
      <c r="Y81" s="39">
        <v>4837762.6834000004</v>
      </c>
      <c r="Z81" s="39">
        <f t="shared" si="19"/>
        <v>2418881.3417000002</v>
      </c>
      <c r="AA81" s="39">
        <f t="shared" si="12"/>
        <v>2418881.3417000002</v>
      </c>
      <c r="AB81" s="39">
        <v>101036847.65620001</v>
      </c>
      <c r="AC81" s="45">
        <f t="shared" si="20"/>
        <v>261199498.75660002</v>
      </c>
    </row>
    <row r="82" spans="1:29" ht="24.9" customHeight="1">
      <c r="A82" s="167"/>
      <c r="B82" s="162"/>
      <c r="C82" s="35">
        <v>4</v>
      </c>
      <c r="D82" s="39" t="s">
        <v>285</v>
      </c>
      <c r="E82" s="39">
        <v>93158498.071400002</v>
      </c>
      <c r="F82" s="39">
        <f t="shared" si="8"/>
        <v>-8049189.7800000003</v>
      </c>
      <c r="G82" s="39">
        <v>50207125.817900002</v>
      </c>
      <c r="H82" s="39">
        <v>61590885.1008</v>
      </c>
      <c r="I82" s="39">
        <v>8379432.8574999999</v>
      </c>
      <c r="J82" s="39">
        <v>6148695.2696000002</v>
      </c>
      <c r="K82" s="39">
        <v>0</v>
      </c>
      <c r="L82" s="39">
        <f t="shared" si="22"/>
        <v>6148695.2696000002</v>
      </c>
      <c r="M82" s="39">
        <v>149671555.69459999</v>
      </c>
      <c r="N82" s="40">
        <f t="shared" si="10"/>
        <v>361107003.03179997</v>
      </c>
      <c r="O82" s="43"/>
      <c r="P82" s="163"/>
      <c r="Q82" s="47">
        <v>21</v>
      </c>
      <c r="R82" s="163"/>
      <c r="S82" s="39" t="s">
        <v>286</v>
      </c>
      <c r="T82" s="39">
        <v>87549015.718400002</v>
      </c>
      <c r="U82" s="39">
        <f t="shared" si="13"/>
        <v>-8049189.7800000003</v>
      </c>
      <c r="V82" s="39">
        <v>47183934.245499998</v>
      </c>
      <c r="W82" s="39">
        <v>57882227.380599998</v>
      </c>
      <c r="X82" s="39">
        <v>5229999.5789000001</v>
      </c>
      <c r="Y82" s="39">
        <v>5778455.3203999996</v>
      </c>
      <c r="Z82" s="39">
        <f t="shared" si="19"/>
        <v>2889227.6601999998</v>
      </c>
      <c r="AA82" s="39">
        <f t="shared" si="12"/>
        <v>2889227.6601999998</v>
      </c>
      <c r="AB82" s="39">
        <v>116920391.08319999</v>
      </c>
      <c r="AC82" s="45">
        <f t="shared" si="20"/>
        <v>309605605.88679999</v>
      </c>
    </row>
    <row r="83" spans="1:29" ht="24.9" customHeight="1">
      <c r="A83" s="167"/>
      <c r="B83" s="162"/>
      <c r="C83" s="35">
        <v>5</v>
      </c>
      <c r="D83" s="39" t="s">
        <v>287</v>
      </c>
      <c r="E83" s="39">
        <v>70750848.500599995</v>
      </c>
      <c r="F83" s="39">
        <f t="shared" si="8"/>
        <v>-8049189.7800000003</v>
      </c>
      <c r="G83" s="39">
        <v>38130678.638300002</v>
      </c>
      <c r="H83" s="39">
        <v>46776273.4586</v>
      </c>
      <c r="I83" s="39">
        <v>6555636.5696999999</v>
      </c>
      <c r="J83" s="39">
        <v>4669734.0180000002</v>
      </c>
      <c r="K83" s="39">
        <v>0</v>
      </c>
      <c r="L83" s="39">
        <f t="shared" si="22"/>
        <v>4669734.0180000002</v>
      </c>
      <c r="M83" s="39">
        <v>108038172.9127</v>
      </c>
      <c r="N83" s="40">
        <f t="shared" si="10"/>
        <v>266872154.3179</v>
      </c>
      <c r="O83" s="43"/>
      <c r="P83" s="35"/>
      <c r="Q83" s="175" t="s">
        <v>288</v>
      </c>
      <c r="R83" s="177"/>
      <c r="S83" s="40"/>
      <c r="T83" s="40">
        <f>SUM(T62:T82)</f>
        <v>1804563453.7299998</v>
      </c>
      <c r="U83" s="40">
        <f>SUM(U62:U82)</f>
        <v>-169032985.38</v>
      </c>
      <c r="V83" s="40">
        <f t="shared" ref="V83:AC83" si="23">SUM(V62:V82)</f>
        <v>972556945.88779962</v>
      </c>
      <c r="W83" s="40">
        <f t="shared" si="23"/>
        <v>1193070547.9022002</v>
      </c>
      <c r="X83" s="40">
        <f t="shared" si="23"/>
        <v>107313625.38329999</v>
      </c>
      <c r="Y83" s="40">
        <f t="shared" si="23"/>
        <v>119105728.42530002</v>
      </c>
      <c r="Z83" s="40">
        <f t="shared" si="23"/>
        <v>59552864.212650008</v>
      </c>
      <c r="AA83" s="40">
        <f t="shared" si="23"/>
        <v>59552864.212650008</v>
      </c>
      <c r="AB83" s="40">
        <f t="shared" si="23"/>
        <v>2397884944.4487991</v>
      </c>
      <c r="AC83" s="40">
        <f t="shared" si="23"/>
        <v>6365909396.1847496</v>
      </c>
    </row>
    <row r="84" spans="1:29" ht="24.9" customHeight="1">
      <c r="A84" s="167"/>
      <c r="B84" s="162"/>
      <c r="C84" s="35">
        <v>6</v>
      </c>
      <c r="D84" s="39" t="s">
        <v>289</v>
      </c>
      <c r="E84" s="39">
        <v>81450003.226699993</v>
      </c>
      <c r="F84" s="39">
        <f t="shared" si="8"/>
        <v>-8049189.7800000003</v>
      </c>
      <c r="G84" s="39">
        <v>43896913.803199999</v>
      </c>
      <c r="H84" s="39">
        <v>53849921.306699999</v>
      </c>
      <c r="I84" s="39">
        <v>7364323.7167999996</v>
      </c>
      <c r="J84" s="39">
        <v>5375905.1501000002</v>
      </c>
      <c r="K84" s="39">
        <v>0</v>
      </c>
      <c r="L84" s="39">
        <f t="shared" si="22"/>
        <v>5375905.1501000002</v>
      </c>
      <c r="M84" s="39">
        <v>126498777.1868</v>
      </c>
      <c r="N84" s="40">
        <f t="shared" si="10"/>
        <v>310386654.6103</v>
      </c>
      <c r="O84" s="43"/>
      <c r="P84" s="161">
        <v>22</v>
      </c>
      <c r="Q84" s="49">
        <v>1</v>
      </c>
      <c r="R84" s="167" t="s">
        <v>108</v>
      </c>
      <c r="S84" s="50" t="s">
        <v>290</v>
      </c>
      <c r="T84" s="39">
        <v>93514916.885600001</v>
      </c>
      <c r="U84" s="39">
        <f t="shared" si="13"/>
        <v>-8049189.7800000003</v>
      </c>
      <c r="V84" s="39">
        <v>50399215.263599999</v>
      </c>
      <c r="W84" s="39">
        <v>61826528.125200003</v>
      </c>
      <c r="X84" s="39">
        <v>5904441.9945999999</v>
      </c>
      <c r="Y84" s="39">
        <v>6172219.8082999997</v>
      </c>
      <c r="Z84" s="39">
        <f t="shared" si="19"/>
        <v>3086109.9041499998</v>
      </c>
      <c r="AA84" s="39">
        <f t="shared" ref="AA84:AA104" si="24">Y84-Z84</f>
        <v>3086109.9041499998</v>
      </c>
      <c r="AB84" s="39">
        <v>125926371.8204</v>
      </c>
      <c r="AC84" s="45">
        <f t="shared" si="20"/>
        <v>332608394.21354997</v>
      </c>
    </row>
    <row r="85" spans="1:29" ht="24.9" customHeight="1">
      <c r="A85" s="167"/>
      <c r="B85" s="162"/>
      <c r="C85" s="35">
        <v>7</v>
      </c>
      <c r="D85" s="39" t="s">
        <v>291</v>
      </c>
      <c r="E85" s="39">
        <v>75485778.878600001</v>
      </c>
      <c r="F85" s="39">
        <f t="shared" si="8"/>
        <v>-8049189.7800000003</v>
      </c>
      <c r="G85" s="39">
        <v>40682536.495099999</v>
      </c>
      <c r="H85" s="39">
        <v>49906729.1756</v>
      </c>
      <c r="I85" s="39">
        <v>7040186.5980000002</v>
      </c>
      <c r="J85" s="39">
        <v>4982251.3366</v>
      </c>
      <c r="K85" s="39">
        <v>0</v>
      </c>
      <c r="L85" s="39">
        <f t="shared" si="22"/>
        <v>4982251.3366</v>
      </c>
      <c r="M85" s="39">
        <v>119099417.493</v>
      </c>
      <c r="N85" s="40">
        <f t="shared" si="10"/>
        <v>289147710.19690001</v>
      </c>
      <c r="O85" s="43"/>
      <c r="P85" s="162"/>
      <c r="Q85" s="49">
        <v>2</v>
      </c>
      <c r="R85" s="167"/>
      <c r="S85" s="50" t="s">
        <v>292</v>
      </c>
      <c r="T85" s="39">
        <v>82688289.604300007</v>
      </c>
      <c r="U85" s="39">
        <f t="shared" si="13"/>
        <v>-8049189.7800000003</v>
      </c>
      <c r="V85" s="39">
        <v>44564279.649999999</v>
      </c>
      <c r="W85" s="39">
        <v>54668602.968400002</v>
      </c>
      <c r="X85" s="39">
        <v>5059446.92</v>
      </c>
      <c r="Y85" s="39">
        <v>5457635.1666999999</v>
      </c>
      <c r="Z85" s="39">
        <f t="shared" si="19"/>
        <v>2728817.58335</v>
      </c>
      <c r="AA85" s="39">
        <f t="shared" si="24"/>
        <v>2728817.58335</v>
      </c>
      <c r="AB85" s="39">
        <v>106636934.932</v>
      </c>
      <c r="AC85" s="45">
        <f t="shared" si="20"/>
        <v>288297181.87804997</v>
      </c>
    </row>
    <row r="86" spans="1:29" ht="24.9" customHeight="1">
      <c r="A86" s="167"/>
      <c r="B86" s="162"/>
      <c r="C86" s="35">
        <v>8</v>
      </c>
      <c r="D86" s="39" t="s">
        <v>293</v>
      </c>
      <c r="E86" s="39">
        <v>67493665.6963</v>
      </c>
      <c r="F86" s="39">
        <f t="shared" si="8"/>
        <v>-8049189.7800000003</v>
      </c>
      <c r="G86" s="39">
        <v>36375242.577799998</v>
      </c>
      <c r="H86" s="39">
        <v>44622816.973099999</v>
      </c>
      <c r="I86" s="39">
        <v>6383977.9356000004</v>
      </c>
      <c r="J86" s="39">
        <v>4454751.7573999995</v>
      </c>
      <c r="K86" s="39">
        <v>0</v>
      </c>
      <c r="L86" s="39">
        <f t="shared" si="22"/>
        <v>4454751.7573999995</v>
      </c>
      <c r="M86" s="39">
        <v>104119572.097</v>
      </c>
      <c r="N86" s="40">
        <f t="shared" si="10"/>
        <v>255400837.25720003</v>
      </c>
      <c r="O86" s="43"/>
      <c r="P86" s="162"/>
      <c r="Q86" s="49">
        <v>3</v>
      </c>
      <c r="R86" s="167"/>
      <c r="S86" s="50" t="s">
        <v>294</v>
      </c>
      <c r="T86" s="39">
        <v>104356628.7129</v>
      </c>
      <c r="U86" s="39">
        <f t="shared" si="13"/>
        <v>-8049189.7800000003</v>
      </c>
      <c r="V86" s="39">
        <v>56242280.588299997</v>
      </c>
      <c r="W86" s="39">
        <v>68994426.290999994</v>
      </c>
      <c r="X86" s="39">
        <v>6593774.2353999997</v>
      </c>
      <c r="Y86" s="39">
        <v>6887800.0678000003</v>
      </c>
      <c r="Z86" s="39">
        <f t="shared" si="19"/>
        <v>3443900.0339000002</v>
      </c>
      <c r="AA86" s="39">
        <f t="shared" si="24"/>
        <v>3443900.0339000002</v>
      </c>
      <c r="AB86" s="39">
        <v>141662357.92590001</v>
      </c>
      <c r="AC86" s="45">
        <f t="shared" si="20"/>
        <v>373244178.00740004</v>
      </c>
    </row>
    <row r="87" spans="1:29" ht="24.9" customHeight="1">
      <c r="A87" s="167"/>
      <c r="B87" s="162"/>
      <c r="C87" s="35">
        <v>9</v>
      </c>
      <c r="D87" s="39" t="s">
        <v>295</v>
      </c>
      <c r="E87" s="39">
        <v>74964367.663599998</v>
      </c>
      <c r="F87" s="39">
        <f t="shared" si="8"/>
        <v>-8049189.7800000003</v>
      </c>
      <c r="G87" s="39">
        <v>40401525.5405</v>
      </c>
      <c r="H87" s="39">
        <v>49562002.941399999</v>
      </c>
      <c r="I87" s="39">
        <v>7038292.9153000005</v>
      </c>
      <c r="J87" s="39">
        <v>4947836.8843</v>
      </c>
      <c r="K87" s="39">
        <v>0</v>
      </c>
      <c r="L87" s="39">
        <f t="shared" si="22"/>
        <v>4947836.8843</v>
      </c>
      <c r="M87" s="39">
        <v>119056188.75229999</v>
      </c>
      <c r="N87" s="40">
        <f t="shared" si="10"/>
        <v>287921024.9174</v>
      </c>
      <c r="O87" s="43"/>
      <c r="P87" s="162"/>
      <c r="Q87" s="49">
        <v>4</v>
      </c>
      <c r="R87" s="167"/>
      <c r="S87" s="50" t="s">
        <v>296</v>
      </c>
      <c r="T87" s="39">
        <v>82628509.823699996</v>
      </c>
      <c r="U87" s="39">
        <f t="shared" si="13"/>
        <v>-8049189.7800000003</v>
      </c>
      <c r="V87" s="39">
        <v>44532061.7522</v>
      </c>
      <c r="W87" s="39">
        <v>54629080.115699999</v>
      </c>
      <c r="X87" s="39">
        <v>5246403.1249000002</v>
      </c>
      <c r="Y87" s="39">
        <v>5453689.5508000003</v>
      </c>
      <c r="Z87" s="39">
        <f t="shared" si="19"/>
        <v>2726844.7754000002</v>
      </c>
      <c r="AA87" s="39">
        <f t="shared" si="24"/>
        <v>2726844.7754000002</v>
      </c>
      <c r="AB87" s="39">
        <v>110904746.6918</v>
      </c>
      <c r="AC87" s="45">
        <f t="shared" si="20"/>
        <v>292618456.50370002</v>
      </c>
    </row>
    <row r="88" spans="1:29" ht="24.9" customHeight="1">
      <c r="A88" s="167"/>
      <c r="B88" s="162"/>
      <c r="C88" s="35">
        <v>10</v>
      </c>
      <c r="D88" s="39" t="s">
        <v>297</v>
      </c>
      <c r="E88" s="39">
        <v>118596331.99259999</v>
      </c>
      <c r="F88" s="39">
        <f t="shared" si="8"/>
        <v>-8049189.7800000003</v>
      </c>
      <c r="G88" s="39">
        <v>63916669.817199998</v>
      </c>
      <c r="H88" s="39">
        <v>78408875.286200002</v>
      </c>
      <c r="I88" s="39">
        <v>9921684.0185000002</v>
      </c>
      <c r="J88" s="39">
        <v>7827656.3129000003</v>
      </c>
      <c r="K88" s="39">
        <v>0</v>
      </c>
      <c r="L88" s="39">
        <f t="shared" si="22"/>
        <v>7827656.3129000003</v>
      </c>
      <c r="M88" s="39">
        <v>184877863.19549999</v>
      </c>
      <c r="N88" s="40">
        <f t="shared" si="10"/>
        <v>455499890.84290004</v>
      </c>
      <c r="O88" s="43"/>
      <c r="P88" s="162"/>
      <c r="Q88" s="49">
        <v>5</v>
      </c>
      <c r="R88" s="167"/>
      <c r="S88" s="50" t="s">
        <v>298</v>
      </c>
      <c r="T88" s="39">
        <v>112978838.0307</v>
      </c>
      <c r="U88" s="39">
        <f t="shared" si="13"/>
        <v>-8049189.7800000003</v>
      </c>
      <c r="V88" s="39">
        <v>60889160.443700001</v>
      </c>
      <c r="W88" s="39">
        <v>74694920.764400005</v>
      </c>
      <c r="X88" s="39">
        <v>6519285.8561000004</v>
      </c>
      <c r="Y88" s="39">
        <v>7456887.5771000003</v>
      </c>
      <c r="Z88" s="39">
        <f t="shared" si="19"/>
        <v>3728443.7885500002</v>
      </c>
      <c r="AA88" s="39">
        <f t="shared" si="24"/>
        <v>3728443.7885500002</v>
      </c>
      <c r="AB88" s="39">
        <v>139961946.9594</v>
      </c>
      <c r="AC88" s="45">
        <f t="shared" si="20"/>
        <v>390723406.06285</v>
      </c>
    </row>
    <row r="89" spans="1:29" ht="24.9" customHeight="1">
      <c r="A89" s="167"/>
      <c r="B89" s="162"/>
      <c r="C89" s="35">
        <v>11</v>
      </c>
      <c r="D89" s="39" t="s">
        <v>299</v>
      </c>
      <c r="E89" s="39">
        <v>82424593.955699995</v>
      </c>
      <c r="F89" s="39">
        <f t="shared" ref="F89:F152" si="25">-8049189.78</f>
        <v>-8049189.7800000003</v>
      </c>
      <c r="G89" s="39">
        <v>44422162.710900001</v>
      </c>
      <c r="H89" s="39">
        <v>54494263.013099998</v>
      </c>
      <c r="I89" s="39">
        <v>7561457.1438999996</v>
      </c>
      <c r="J89" s="39">
        <v>5440230.5904000001</v>
      </c>
      <c r="K89" s="39">
        <v>0</v>
      </c>
      <c r="L89" s="39">
        <f t="shared" si="22"/>
        <v>5440230.5904000001</v>
      </c>
      <c r="M89" s="39">
        <v>130998913.23999999</v>
      </c>
      <c r="N89" s="40">
        <f t="shared" ref="N89:N152" si="26">E89+F89+J89-K89+G89+M89+H89+I89</f>
        <v>317292430.87400001</v>
      </c>
      <c r="O89" s="43"/>
      <c r="P89" s="162"/>
      <c r="Q89" s="49">
        <v>6</v>
      </c>
      <c r="R89" s="167"/>
      <c r="S89" s="50" t="s">
        <v>300</v>
      </c>
      <c r="T89" s="39">
        <v>87841873.414700001</v>
      </c>
      <c r="U89" s="39">
        <f t="shared" si="13"/>
        <v>-8049189.7800000003</v>
      </c>
      <c r="V89" s="39">
        <v>47341767.867899999</v>
      </c>
      <c r="W89" s="39">
        <v>58075847.555799998</v>
      </c>
      <c r="X89" s="39">
        <v>5120891.1050000004</v>
      </c>
      <c r="Y89" s="39">
        <v>5797784.6650999999</v>
      </c>
      <c r="Z89" s="39">
        <f t="shared" si="19"/>
        <v>2898892.3325499999</v>
      </c>
      <c r="AA89" s="39">
        <f t="shared" si="24"/>
        <v>2898892.3325499999</v>
      </c>
      <c r="AB89" s="39">
        <v>108039574.74079999</v>
      </c>
      <c r="AC89" s="45">
        <f t="shared" si="20"/>
        <v>301269657.23675001</v>
      </c>
    </row>
    <row r="90" spans="1:29" ht="24.9" customHeight="1">
      <c r="A90" s="167"/>
      <c r="B90" s="162"/>
      <c r="C90" s="35">
        <v>12</v>
      </c>
      <c r="D90" s="39" t="s">
        <v>301</v>
      </c>
      <c r="E90" s="39">
        <v>100772341.6358</v>
      </c>
      <c r="F90" s="39">
        <f t="shared" si="25"/>
        <v>-8049189.7800000003</v>
      </c>
      <c r="G90" s="39">
        <v>54310553.950800002</v>
      </c>
      <c r="H90" s="39">
        <v>66624707.820799999</v>
      </c>
      <c r="I90" s="39">
        <v>8560930.1783000007</v>
      </c>
      <c r="J90" s="39">
        <v>6651228.1021999996</v>
      </c>
      <c r="K90" s="39">
        <v>0</v>
      </c>
      <c r="L90" s="39">
        <f t="shared" si="22"/>
        <v>6651228.1021999996</v>
      </c>
      <c r="M90" s="39">
        <v>153814752.7606</v>
      </c>
      <c r="N90" s="40">
        <f t="shared" si="26"/>
        <v>382685324.66850001</v>
      </c>
      <c r="O90" s="43"/>
      <c r="P90" s="162"/>
      <c r="Q90" s="49">
        <v>7</v>
      </c>
      <c r="R90" s="167"/>
      <c r="S90" s="50" t="s">
        <v>302</v>
      </c>
      <c r="T90" s="39">
        <v>73707309.332100004</v>
      </c>
      <c r="U90" s="39">
        <f t="shared" si="13"/>
        <v>-8049189.7800000003</v>
      </c>
      <c r="V90" s="39">
        <v>39724042.679399997</v>
      </c>
      <c r="W90" s="39">
        <v>48730910.374799997</v>
      </c>
      <c r="X90" s="39">
        <v>4609766.0436000004</v>
      </c>
      <c r="Y90" s="39">
        <v>4864867.8716000002</v>
      </c>
      <c r="Z90" s="39">
        <f t="shared" si="19"/>
        <v>2432433.9358000001</v>
      </c>
      <c r="AA90" s="39">
        <f t="shared" si="24"/>
        <v>2432433.9358000001</v>
      </c>
      <c r="AB90" s="39">
        <v>96371678.783199996</v>
      </c>
      <c r="AC90" s="45">
        <f t="shared" si="20"/>
        <v>257526951.36889997</v>
      </c>
    </row>
    <row r="91" spans="1:29" ht="24.9" customHeight="1">
      <c r="A91" s="167"/>
      <c r="B91" s="162"/>
      <c r="C91" s="35">
        <v>13</v>
      </c>
      <c r="D91" s="39" t="s">
        <v>303</v>
      </c>
      <c r="E91" s="39">
        <v>74041949.6338</v>
      </c>
      <c r="F91" s="39">
        <f t="shared" si="25"/>
        <v>-8049189.7800000003</v>
      </c>
      <c r="G91" s="39">
        <v>39904394.7469</v>
      </c>
      <c r="H91" s="39">
        <v>48952154.735600002</v>
      </c>
      <c r="I91" s="39">
        <v>6934976.1261</v>
      </c>
      <c r="J91" s="39">
        <v>4886954.9735000003</v>
      </c>
      <c r="K91" s="39">
        <v>0</v>
      </c>
      <c r="L91" s="39">
        <f t="shared" si="22"/>
        <v>4886954.9735000003</v>
      </c>
      <c r="M91" s="39">
        <v>116697686.6221</v>
      </c>
      <c r="N91" s="40">
        <f t="shared" si="26"/>
        <v>283368927.05800003</v>
      </c>
      <c r="O91" s="43"/>
      <c r="P91" s="162"/>
      <c r="Q91" s="49">
        <v>8</v>
      </c>
      <c r="R91" s="167"/>
      <c r="S91" s="50" t="s">
        <v>304</v>
      </c>
      <c r="T91" s="39">
        <v>86370346.411300004</v>
      </c>
      <c r="U91" s="39">
        <f t="shared" si="13"/>
        <v>-8049189.7800000003</v>
      </c>
      <c r="V91" s="39">
        <v>46548698.604900002</v>
      </c>
      <c r="W91" s="39">
        <v>57102960.997299999</v>
      </c>
      <c r="X91" s="39">
        <v>5331322.6279999996</v>
      </c>
      <c r="Y91" s="39">
        <v>5700660.1803000001</v>
      </c>
      <c r="Z91" s="39">
        <f t="shared" si="19"/>
        <v>2850330.0901500001</v>
      </c>
      <c r="AA91" s="39">
        <f t="shared" si="24"/>
        <v>2850330.0901500001</v>
      </c>
      <c r="AB91" s="39">
        <v>112843277.984</v>
      </c>
      <c r="AC91" s="45">
        <f t="shared" si="20"/>
        <v>302997746.93564999</v>
      </c>
    </row>
    <row r="92" spans="1:29" ht="24.9" customHeight="1">
      <c r="A92" s="167"/>
      <c r="B92" s="162"/>
      <c r="C92" s="35">
        <v>14</v>
      </c>
      <c r="D92" s="39" t="s">
        <v>305</v>
      </c>
      <c r="E92" s="39">
        <v>73413033.642499998</v>
      </c>
      <c r="F92" s="39">
        <f t="shared" si="25"/>
        <v>-8049189.7800000003</v>
      </c>
      <c r="G92" s="39">
        <v>39565444.839400001</v>
      </c>
      <c r="H92" s="39">
        <v>48536352.706299998</v>
      </c>
      <c r="I92" s="39">
        <v>7031289.4631000003</v>
      </c>
      <c r="J92" s="39">
        <v>4845444.9357000003</v>
      </c>
      <c r="K92" s="39">
        <v>0</v>
      </c>
      <c r="L92" s="39">
        <f t="shared" si="22"/>
        <v>4845444.9357000003</v>
      </c>
      <c r="M92" s="39">
        <v>118896314.86229999</v>
      </c>
      <c r="N92" s="40">
        <f t="shared" si="26"/>
        <v>284238690.66930002</v>
      </c>
      <c r="O92" s="43"/>
      <c r="P92" s="162"/>
      <c r="Q92" s="49">
        <v>9</v>
      </c>
      <c r="R92" s="167"/>
      <c r="S92" s="50" t="s">
        <v>306</v>
      </c>
      <c r="T92" s="39">
        <v>84703734.095599994</v>
      </c>
      <c r="U92" s="39">
        <f t="shared" ref="U92:U155" si="27">-8049189.78</f>
        <v>-8049189.7800000003</v>
      </c>
      <c r="V92" s="39">
        <v>45650489.467200004</v>
      </c>
      <c r="W92" s="39">
        <v>56001095.576899998</v>
      </c>
      <c r="X92" s="39">
        <v>5034141.3947000001</v>
      </c>
      <c r="Y92" s="39">
        <v>5590659.5741999997</v>
      </c>
      <c r="Z92" s="39">
        <f t="shared" si="19"/>
        <v>2795329.7870999998</v>
      </c>
      <c r="AA92" s="39">
        <f t="shared" si="24"/>
        <v>2795329.7870999998</v>
      </c>
      <c r="AB92" s="39">
        <v>106059263.71600001</v>
      </c>
      <c r="AC92" s="45">
        <f t="shared" si="20"/>
        <v>292194864.25749999</v>
      </c>
    </row>
    <row r="93" spans="1:29" ht="24.9" customHeight="1">
      <c r="A93" s="167"/>
      <c r="B93" s="162"/>
      <c r="C93" s="35">
        <v>15</v>
      </c>
      <c r="D93" s="39" t="s">
        <v>307</v>
      </c>
      <c r="E93" s="39">
        <v>88111715.705699995</v>
      </c>
      <c r="F93" s="39">
        <f t="shared" si="25"/>
        <v>-8049189.7800000003</v>
      </c>
      <c r="G93" s="39">
        <v>47487197.497299999</v>
      </c>
      <c r="H93" s="39">
        <v>58254251.307400003</v>
      </c>
      <c r="I93" s="39">
        <v>7836252.7202000003</v>
      </c>
      <c r="J93" s="39">
        <v>5815594.9353</v>
      </c>
      <c r="K93" s="39">
        <v>0</v>
      </c>
      <c r="L93" s="39">
        <f t="shared" si="22"/>
        <v>5815594.9353</v>
      </c>
      <c r="M93" s="39">
        <v>137271910.6631</v>
      </c>
      <c r="N93" s="40">
        <f t="shared" si="26"/>
        <v>336727733.04899997</v>
      </c>
      <c r="O93" s="43"/>
      <c r="P93" s="162"/>
      <c r="Q93" s="49">
        <v>10</v>
      </c>
      <c r="R93" s="167"/>
      <c r="S93" s="50" t="s">
        <v>308</v>
      </c>
      <c r="T93" s="39">
        <v>89551064.299099997</v>
      </c>
      <c r="U93" s="39">
        <f t="shared" si="27"/>
        <v>-8049189.7800000003</v>
      </c>
      <c r="V93" s="39">
        <v>48262924.4296</v>
      </c>
      <c r="W93" s="39">
        <v>59205863.405699998</v>
      </c>
      <c r="X93" s="39">
        <v>5304091.6823000005</v>
      </c>
      <c r="Y93" s="39">
        <v>5910595.5641000001</v>
      </c>
      <c r="Z93" s="39">
        <f t="shared" si="19"/>
        <v>2955297.78205</v>
      </c>
      <c r="AA93" s="39">
        <f t="shared" si="24"/>
        <v>2955297.78205</v>
      </c>
      <c r="AB93" s="39">
        <v>112221653.52330001</v>
      </c>
      <c r="AC93" s="45">
        <f t="shared" si="20"/>
        <v>309451705.34205002</v>
      </c>
    </row>
    <row r="94" spans="1:29" ht="24.9" customHeight="1">
      <c r="A94" s="167"/>
      <c r="B94" s="162"/>
      <c r="C94" s="35">
        <v>16</v>
      </c>
      <c r="D94" s="39" t="s">
        <v>309</v>
      </c>
      <c r="E94" s="39">
        <v>84193237.685299993</v>
      </c>
      <c r="F94" s="39">
        <f t="shared" si="25"/>
        <v>-8049189.7800000003</v>
      </c>
      <c r="G94" s="39">
        <v>45375360.970799997</v>
      </c>
      <c r="H94" s="39">
        <v>55663585.565399997</v>
      </c>
      <c r="I94" s="39">
        <v>7711639.9351000004</v>
      </c>
      <c r="J94" s="39">
        <v>5556965.5267000003</v>
      </c>
      <c r="K94" s="39">
        <v>0</v>
      </c>
      <c r="L94" s="39">
        <f t="shared" si="22"/>
        <v>5556965.5267000003</v>
      </c>
      <c r="M94" s="39">
        <v>134427266.32640001</v>
      </c>
      <c r="N94" s="40">
        <f t="shared" si="26"/>
        <v>324878866.22970003</v>
      </c>
      <c r="O94" s="43"/>
      <c r="P94" s="162"/>
      <c r="Q94" s="49">
        <v>11</v>
      </c>
      <c r="R94" s="167"/>
      <c r="S94" s="50" t="s">
        <v>108</v>
      </c>
      <c r="T94" s="39">
        <v>78830783.056400001</v>
      </c>
      <c r="U94" s="39">
        <f t="shared" si="27"/>
        <v>-8049189.7800000003</v>
      </c>
      <c r="V94" s="39">
        <v>42485303.275300004</v>
      </c>
      <c r="W94" s="39">
        <v>52118247.955300003</v>
      </c>
      <c r="X94" s="39">
        <v>4991517.6650999999</v>
      </c>
      <c r="Y94" s="39">
        <v>5203030.0286999997</v>
      </c>
      <c r="Z94" s="39">
        <f t="shared" si="19"/>
        <v>2601515.0143499998</v>
      </c>
      <c r="AA94" s="39">
        <f t="shared" si="24"/>
        <v>2601515.0143499998</v>
      </c>
      <c r="AB94" s="39">
        <v>105086254.7991</v>
      </c>
      <c r="AC94" s="45">
        <f t="shared" si="20"/>
        <v>278064431.98554999</v>
      </c>
    </row>
    <row r="95" spans="1:29" ht="24.9" customHeight="1">
      <c r="A95" s="167"/>
      <c r="B95" s="162"/>
      <c r="C95" s="35">
        <v>17</v>
      </c>
      <c r="D95" s="39" t="s">
        <v>310</v>
      </c>
      <c r="E95" s="39">
        <v>70530677.708199993</v>
      </c>
      <c r="F95" s="39">
        <f t="shared" si="25"/>
        <v>-8049189.7800000003</v>
      </c>
      <c r="G95" s="39">
        <v>38012019.118299998</v>
      </c>
      <c r="H95" s="39">
        <v>46630709.561999999</v>
      </c>
      <c r="I95" s="39">
        <v>6686120.8290999997</v>
      </c>
      <c r="J95" s="39">
        <v>4655202.1915999996</v>
      </c>
      <c r="K95" s="39">
        <v>0</v>
      </c>
      <c r="L95" s="39">
        <f t="shared" si="22"/>
        <v>4655202.1915999996</v>
      </c>
      <c r="M95" s="39">
        <v>111016850.4957</v>
      </c>
      <c r="N95" s="40">
        <f t="shared" si="26"/>
        <v>269482390.12489998</v>
      </c>
      <c r="O95" s="43"/>
      <c r="P95" s="162"/>
      <c r="Q95" s="49">
        <v>12</v>
      </c>
      <c r="R95" s="167"/>
      <c r="S95" s="50" t="s">
        <v>311</v>
      </c>
      <c r="T95" s="39">
        <v>100643834.6231</v>
      </c>
      <c r="U95" s="39">
        <f t="shared" si="27"/>
        <v>-8049189.7800000003</v>
      </c>
      <c r="V95" s="39">
        <v>54241295.988300003</v>
      </c>
      <c r="W95" s="39">
        <v>66539746.590000004</v>
      </c>
      <c r="X95" s="39">
        <v>5831096.1725000003</v>
      </c>
      <c r="Y95" s="39">
        <v>6642746.3161000004</v>
      </c>
      <c r="Z95" s="39">
        <f t="shared" si="19"/>
        <v>3321373.1580500002</v>
      </c>
      <c r="AA95" s="39">
        <f t="shared" si="24"/>
        <v>3321373.1580500002</v>
      </c>
      <c r="AB95" s="39">
        <v>124252042.999</v>
      </c>
      <c r="AC95" s="45">
        <f t="shared" si="20"/>
        <v>346780199.75095004</v>
      </c>
    </row>
    <row r="96" spans="1:29" ht="24.9" customHeight="1">
      <c r="A96" s="167"/>
      <c r="B96" s="162"/>
      <c r="C96" s="35">
        <v>18</v>
      </c>
      <c r="D96" s="39" t="s">
        <v>312</v>
      </c>
      <c r="E96" s="39">
        <v>73082627.826199993</v>
      </c>
      <c r="F96" s="39">
        <f t="shared" si="25"/>
        <v>-8049189.7800000003</v>
      </c>
      <c r="G96" s="39">
        <v>39387374.918399997</v>
      </c>
      <c r="H96" s="39">
        <v>48317907.936399996</v>
      </c>
      <c r="I96" s="39">
        <v>6810109.4395000003</v>
      </c>
      <c r="J96" s="39">
        <v>4823637.3205000004</v>
      </c>
      <c r="K96" s="39">
        <v>0</v>
      </c>
      <c r="L96" s="39">
        <f t="shared" si="22"/>
        <v>4823637.3205000004</v>
      </c>
      <c r="M96" s="39">
        <v>113847246.25309999</v>
      </c>
      <c r="N96" s="40">
        <f t="shared" si="26"/>
        <v>278219713.91409993</v>
      </c>
      <c r="O96" s="43"/>
      <c r="P96" s="162"/>
      <c r="Q96" s="49">
        <v>13</v>
      </c>
      <c r="R96" s="167"/>
      <c r="S96" s="50" t="s">
        <v>313</v>
      </c>
      <c r="T96" s="39">
        <v>66430937.4287</v>
      </c>
      <c r="U96" s="39">
        <f t="shared" si="27"/>
        <v>-8049189.7800000003</v>
      </c>
      <c r="V96" s="39">
        <v>35802492.555500001</v>
      </c>
      <c r="W96" s="39">
        <v>43920203.942900002</v>
      </c>
      <c r="X96" s="39">
        <v>4231262.2465000004</v>
      </c>
      <c r="Y96" s="39">
        <v>4384609.0179000003</v>
      </c>
      <c r="Z96" s="39">
        <f t="shared" si="19"/>
        <v>2192304.5089500002</v>
      </c>
      <c r="AA96" s="39">
        <f t="shared" si="24"/>
        <v>2192304.5089500002</v>
      </c>
      <c r="AB96" s="39">
        <v>87731243.680000007</v>
      </c>
      <c r="AC96" s="45">
        <f t="shared" si="20"/>
        <v>232259254.58254999</v>
      </c>
    </row>
    <row r="97" spans="1:29" ht="24.9" customHeight="1">
      <c r="A97" s="167"/>
      <c r="B97" s="162"/>
      <c r="C97" s="35">
        <v>19</v>
      </c>
      <c r="D97" s="39" t="s">
        <v>314</v>
      </c>
      <c r="E97" s="39">
        <v>78923032.725299999</v>
      </c>
      <c r="F97" s="39">
        <f t="shared" si="25"/>
        <v>-8049189.7800000003</v>
      </c>
      <c r="G97" s="39">
        <v>42535020.593999997</v>
      </c>
      <c r="H97" s="39">
        <v>52179237.976400003</v>
      </c>
      <c r="I97" s="39">
        <v>7188242.9632999999</v>
      </c>
      <c r="J97" s="39">
        <v>5209118.7389000002</v>
      </c>
      <c r="K97" s="39">
        <v>0</v>
      </c>
      <c r="L97" s="39">
        <f t="shared" si="22"/>
        <v>5209118.7389000002</v>
      </c>
      <c r="M97" s="39">
        <v>122479228.8091</v>
      </c>
      <c r="N97" s="40">
        <f t="shared" si="26"/>
        <v>300464692.02700001</v>
      </c>
      <c r="O97" s="43"/>
      <c r="P97" s="162"/>
      <c r="Q97" s="49">
        <v>14</v>
      </c>
      <c r="R97" s="167"/>
      <c r="S97" s="50" t="s">
        <v>315</v>
      </c>
      <c r="T97" s="39">
        <v>96580608.3662</v>
      </c>
      <c r="U97" s="39">
        <f t="shared" si="27"/>
        <v>-8049189.7800000003</v>
      </c>
      <c r="V97" s="39">
        <v>52051448.404600002</v>
      </c>
      <c r="W97" s="39">
        <v>63853381.881399997</v>
      </c>
      <c r="X97" s="39">
        <v>5798385.1841000002</v>
      </c>
      <c r="Y97" s="39">
        <v>6374563.1595000001</v>
      </c>
      <c r="Z97" s="39">
        <f t="shared" si="19"/>
        <v>3187281.57975</v>
      </c>
      <c r="AA97" s="39">
        <f t="shared" si="24"/>
        <v>3187281.57975</v>
      </c>
      <c r="AB97" s="39">
        <v>123505320.84190001</v>
      </c>
      <c r="AC97" s="45">
        <f t="shared" si="20"/>
        <v>336927236.47794998</v>
      </c>
    </row>
    <row r="98" spans="1:29" ht="24.9" customHeight="1">
      <c r="A98" s="167"/>
      <c r="B98" s="162"/>
      <c r="C98" s="35">
        <v>20</v>
      </c>
      <c r="D98" s="39" t="s">
        <v>316</v>
      </c>
      <c r="E98" s="39">
        <v>79868113.566599995</v>
      </c>
      <c r="F98" s="39">
        <f t="shared" si="25"/>
        <v>-8049189.7800000003</v>
      </c>
      <c r="G98" s="39">
        <v>43044365.352499999</v>
      </c>
      <c r="H98" s="39">
        <v>52804069.491599999</v>
      </c>
      <c r="I98" s="39">
        <v>7344741.5565999998</v>
      </c>
      <c r="J98" s="39">
        <v>5271496.4523999998</v>
      </c>
      <c r="K98" s="39">
        <v>0</v>
      </c>
      <c r="L98" s="39">
        <f t="shared" si="22"/>
        <v>5271496.4523999998</v>
      </c>
      <c r="M98" s="39">
        <v>126051758.1982</v>
      </c>
      <c r="N98" s="40">
        <f t="shared" si="26"/>
        <v>306335354.83789992</v>
      </c>
      <c r="O98" s="43"/>
      <c r="P98" s="162"/>
      <c r="Q98" s="49">
        <v>15</v>
      </c>
      <c r="R98" s="167"/>
      <c r="S98" s="50" t="s">
        <v>317</v>
      </c>
      <c r="T98" s="39">
        <v>64492702.806100003</v>
      </c>
      <c r="U98" s="39">
        <f t="shared" si="27"/>
        <v>-8049189.7800000003</v>
      </c>
      <c r="V98" s="39">
        <v>34757894.461199999</v>
      </c>
      <c r="W98" s="39">
        <v>42638757.929799996</v>
      </c>
      <c r="X98" s="39">
        <v>4184554.9330000002</v>
      </c>
      <c r="Y98" s="39">
        <v>4256680.6558999997</v>
      </c>
      <c r="Z98" s="39">
        <f t="shared" si="19"/>
        <v>2128340.3279499998</v>
      </c>
      <c r="AA98" s="39">
        <f t="shared" si="24"/>
        <v>2128340.3279499998</v>
      </c>
      <c r="AB98" s="39">
        <v>86665015.244100004</v>
      </c>
      <c r="AC98" s="45">
        <f t="shared" si="20"/>
        <v>226818075.92215002</v>
      </c>
    </row>
    <row r="99" spans="1:29" ht="24.9" customHeight="1">
      <c r="A99" s="167"/>
      <c r="B99" s="163"/>
      <c r="C99" s="35">
        <v>21</v>
      </c>
      <c r="D99" s="39" t="s">
        <v>318</v>
      </c>
      <c r="E99" s="39">
        <v>76685150.409500003</v>
      </c>
      <c r="F99" s="39">
        <f t="shared" si="25"/>
        <v>-8049189.7800000003</v>
      </c>
      <c r="G99" s="39">
        <v>41328929.455499999</v>
      </c>
      <c r="H99" s="39">
        <v>50699682.644000001</v>
      </c>
      <c r="I99" s="39">
        <v>7141948.2399000004</v>
      </c>
      <c r="J99" s="39">
        <v>5061412.8753000004</v>
      </c>
      <c r="K99" s="39">
        <v>0</v>
      </c>
      <c r="L99" s="39">
        <f t="shared" si="22"/>
        <v>5061412.8753000004</v>
      </c>
      <c r="M99" s="39">
        <v>121422418.92560001</v>
      </c>
      <c r="N99" s="40">
        <f t="shared" si="26"/>
        <v>294290352.76980001</v>
      </c>
      <c r="O99" s="43"/>
      <c r="P99" s="162"/>
      <c r="Q99" s="49">
        <v>16</v>
      </c>
      <c r="R99" s="167"/>
      <c r="S99" s="50" t="s">
        <v>319</v>
      </c>
      <c r="T99" s="39">
        <v>93499721.0317</v>
      </c>
      <c r="U99" s="39">
        <f t="shared" si="27"/>
        <v>-8049189.7800000003</v>
      </c>
      <c r="V99" s="39">
        <v>50391025.563600004</v>
      </c>
      <c r="W99" s="39">
        <v>61816481.526000001</v>
      </c>
      <c r="X99" s="39">
        <v>5881220.5783000002</v>
      </c>
      <c r="Y99" s="39">
        <v>6171216.8437000001</v>
      </c>
      <c r="Z99" s="39">
        <f t="shared" si="19"/>
        <v>3085608.42185</v>
      </c>
      <c r="AA99" s="39">
        <f t="shared" si="24"/>
        <v>3085608.42185</v>
      </c>
      <c r="AB99" s="39">
        <v>125396276.36920001</v>
      </c>
      <c r="AC99" s="45">
        <f t="shared" si="20"/>
        <v>332021143.71064997</v>
      </c>
    </row>
    <row r="100" spans="1:29" ht="24.9" customHeight="1">
      <c r="A100" s="35"/>
      <c r="B100" s="174" t="s">
        <v>320</v>
      </c>
      <c r="C100" s="175"/>
      <c r="D100" s="40"/>
      <c r="E100" s="40">
        <f>SUM(E79:E99)</f>
        <v>1729864358.2859001</v>
      </c>
      <c r="F100" s="40">
        <f t="shared" ref="F100:N100" si="28">SUM(F79:F99)</f>
        <v>-169032985.38</v>
      </c>
      <c r="G100" s="40">
        <f t="shared" si="28"/>
        <v>932298386.96870005</v>
      </c>
      <c r="H100" s="40">
        <f t="shared" si="28"/>
        <v>1143683927.2516</v>
      </c>
      <c r="I100" s="40">
        <f t="shared" si="28"/>
        <v>156893627.17959997</v>
      </c>
      <c r="J100" s="40">
        <f t="shared" si="28"/>
        <v>114175400.17549999</v>
      </c>
      <c r="K100" s="40">
        <f t="shared" si="28"/>
        <v>0</v>
      </c>
      <c r="L100" s="40">
        <f t="shared" si="28"/>
        <v>114175400.17549999</v>
      </c>
      <c r="M100" s="40">
        <f t="shared" si="28"/>
        <v>2707673330.4586</v>
      </c>
      <c r="N100" s="40">
        <f t="shared" si="28"/>
        <v>6615556044.9399004</v>
      </c>
      <c r="O100" s="43"/>
      <c r="P100" s="162"/>
      <c r="Q100" s="49">
        <v>17</v>
      </c>
      <c r="R100" s="167"/>
      <c r="S100" s="50" t="s">
        <v>321</v>
      </c>
      <c r="T100" s="39">
        <v>116936549.4622</v>
      </c>
      <c r="U100" s="39">
        <f t="shared" si="27"/>
        <v>-8049189.7800000003</v>
      </c>
      <c r="V100" s="39">
        <v>63022141.5449</v>
      </c>
      <c r="W100" s="39">
        <v>77311525.315599993</v>
      </c>
      <c r="X100" s="39">
        <v>7153489.7138999999</v>
      </c>
      <c r="Y100" s="39">
        <v>7718106.4896999998</v>
      </c>
      <c r="Z100" s="39">
        <f t="shared" si="19"/>
        <v>3859053.2448499999</v>
      </c>
      <c r="AA100" s="39">
        <f t="shared" si="24"/>
        <v>3859053.2448499999</v>
      </c>
      <c r="AB100" s="39">
        <v>154439469.55880001</v>
      </c>
      <c r="AC100" s="45">
        <f t="shared" si="20"/>
        <v>414673039.06025004</v>
      </c>
    </row>
    <row r="101" spans="1:29" ht="24.9" customHeight="1">
      <c r="A101" s="167">
        <v>5</v>
      </c>
      <c r="B101" s="161" t="s">
        <v>322</v>
      </c>
      <c r="C101" s="35">
        <v>1</v>
      </c>
      <c r="D101" s="39" t="s">
        <v>323</v>
      </c>
      <c r="E101" s="39">
        <v>129299454.0238</v>
      </c>
      <c r="F101" s="39">
        <f t="shared" si="25"/>
        <v>-8049189.7800000003</v>
      </c>
      <c r="G101" s="39">
        <v>69685043.133499995</v>
      </c>
      <c r="H101" s="39">
        <v>85485146.081599995</v>
      </c>
      <c r="I101" s="39">
        <v>7082072.7315999996</v>
      </c>
      <c r="J101" s="39">
        <v>8534089.2971000001</v>
      </c>
      <c r="K101" s="39">
        <v>0</v>
      </c>
      <c r="L101" s="39">
        <f t="shared" si="22"/>
        <v>8534089.2971000001</v>
      </c>
      <c r="M101" s="39">
        <v>154162220.66639999</v>
      </c>
      <c r="N101" s="40">
        <f t="shared" si="26"/>
        <v>446198836.15399992</v>
      </c>
      <c r="O101" s="43"/>
      <c r="P101" s="162"/>
      <c r="Q101" s="49">
        <v>18</v>
      </c>
      <c r="R101" s="167"/>
      <c r="S101" s="50" t="s">
        <v>324</v>
      </c>
      <c r="T101" s="39">
        <v>88331122.418799996</v>
      </c>
      <c r="U101" s="39">
        <f t="shared" si="27"/>
        <v>-8049189.7800000003</v>
      </c>
      <c r="V101" s="39">
        <v>47605445.222199999</v>
      </c>
      <c r="W101" s="39">
        <v>58399310.039899997</v>
      </c>
      <c r="X101" s="39">
        <v>5459669.8822999997</v>
      </c>
      <c r="Y101" s="39">
        <v>5830076.3305000002</v>
      </c>
      <c r="Z101" s="39">
        <f t="shared" si="19"/>
        <v>2915038.1652500001</v>
      </c>
      <c r="AA101" s="39">
        <f t="shared" si="24"/>
        <v>2915038.1652500001</v>
      </c>
      <c r="AB101" s="39">
        <v>115773172.29539999</v>
      </c>
      <c r="AC101" s="45">
        <f t="shared" si="20"/>
        <v>310434568.24384999</v>
      </c>
    </row>
    <row r="102" spans="1:29" ht="24.9" customHeight="1">
      <c r="A102" s="167"/>
      <c r="B102" s="162"/>
      <c r="C102" s="35">
        <v>2</v>
      </c>
      <c r="D102" s="39" t="s">
        <v>91</v>
      </c>
      <c r="E102" s="39">
        <v>156142708.73010001</v>
      </c>
      <c r="F102" s="39">
        <f t="shared" si="25"/>
        <v>-8049189.7800000003</v>
      </c>
      <c r="G102" s="39">
        <v>84152028.908399999</v>
      </c>
      <c r="H102" s="39">
        <v>103232317.30670001</v>
      </c>
      <c r="I102" s="39">
        <v>8821150.5219000001</v>
      </c>
      <c r="J102" s="39">
        <v>10305811.6483</v>
      </c>
      <c r="K102" s="39">
        <v>0</v>
      </c>
      <c r="L102" s="39">
        <f t="shared" si="22"/>
        <v>10305811.6483</v>
      </c>
      <c r="M102" s="39">
        <v>193861660.68149999</v>
      </c>
      <c r="N102" s="40">
        <f t="shared" si="26"/>
        <v>548466488.01690006</v>
      </c>
      <c r="O102" s="43"/>
      <c r="P102" s="162"/>
      <c r="Q102" s="49">
        <v>19</v>
      </c>
      <c r="R102" s="167"/>
      <c r="S102" s="50" t="s">
        <v>325</v>
      </c>
      <c r="T102" s="39">
        <v>83635964.989700004</v>
      </c>
      <c r="U102" s="39">
        <f t="shared" si="27"/>
        <v>-8049189.7800000003</v>
      </c>
      <c r="V102" s="39">
        <v>45075022.720100001</v>
      </c>
      <c r="W102" s="39">
        <v>55295149.842600003</v>
      </c>
      <c r="X102" s="39">
        <v>4912194.5762999998</v>
      </c>
      <c r="Y102" s="39">
        <v>5520184.1266000001</v>
      </c>
      <c r="Z102" s="39">
        <f t="shared" si="19"/>
        <v>2760092.0633</v>
      </c>
      <c r="AA102" s="39">
        <f t="shared" si="24"/>
        <v>2760092.0633</v>
      </c>
      <c r="AB102" s="39">
        <v>103275477.7181</v>
      </c>
      <c r="AC102" s="45">
        <f t="shared" si="20"/>
        <v>286904712.13010001</v>
      </c>
    </row>
    <row r="103" spans="1:29" ht="24.9" customHeight="1">
      <c r="A103" s="167"/>
      <c r="B103" s="162"/>
      <c r="C103" s="35">
        <v>3</v>
      </c>
      <c r="D103" s="39" t="s">
        <v>326</v>
      </c>
      <c r="E103" s="39">
        <v>68288461.940400004</v>
      </c>
      <c r="F103" s="39">
        <f t="shared" si="25"/>
        <v>-8049189.7800000003</v>
      </c>
      <c r="G103" s="39">
        <v>36803592.495899998</v>
      </c>
      <c r="H103" s="39">
        <v>45148289.207699999</v>
      </c>
      <c r="I103" s="39">
        <v>4487949.5954</v>
      </c>
      <c r="J103" s="39">
        <v>4507210.3092999998</v>
      </c>
      <c r="K103" s="39">
        <v>0</v>
      </c>
      <c r="L103" s="39">
        <f t="shared" si="22"/>
        <v>4507210.3092999998</v>
      </c>
      <c r="M103" s="39">
        <v>94943917.485599995</v>
      </c>
      <c r="N103" s="40">
        <f t="shared" si="26"/>
        <v>246130231.25430003</v>
      </c>
      <c r="O103" s="43"/>
      <c r="P103" s="162"/>
      <c r="Q103" s="49">
        <v>20</v>
      </c>
      <c r="R103" s="167"/>
      <c r="S103" s="50" t="s">
        <v>327</v>
      </c>
      <c r="T103" s="39">
        <v>89677974.929800004</v>
      </c>
      <c r="U103" s="39">
        <f t="shared" si="27"/>
        <v>-8049189.7800000003</v>
      </c>
      <c r="V103" s="39">
        <v>48331322.033</v>
      </c>
      <c r="W103" s="39">
        <v>59289769.203299999</v>
      </c>
      <c r="X103" s="39">
        <v>5341933.5986000001</v>
      </c>
      <c r="Y103" s="39">
        <v>5918971.9850000003</v>
      </c>
      <c r="Z103" s="39">
        <f t="shared" si="19"/>
        <v>2959485.9925000002</v>
      </c>
      <c r="AA103" s="39">
        <f t="shared" si="24"/>
        <v>2959485.9925000002</v>
      </c>
      <c r="AB103" s="39">
        <v>113085503.8326</v>
      </c>
      <c r="AC103" s="45">
        <f t="shared" si="20"/>
        <v>310636799.80980003</v>
      </c>
    </row>
    <row r="104" spans="1:29" ht="24.9" customHeight="1">
      <c r="A104" s="167"/>
      <c r="B104" s="162"/>
      <c r="C104" s="35">
        <v>4</v>
      </c>
      <c r="D104" s="39" t="s">
        <v>328</v>
      </c>
      <c r="E104" s="39">
        <v>80705804.6074</v>
      </c>
      <c r="F104" s="39">
        <f t="shared" si="25"/>
        <v>-8049189.7800000003</v>
      </c>
      <c r="G104" s="39">
        <v>43495833.123599999</v>
      </c>
      <c r="H104" s="39">
        <v>53357901.226899996</v>
      </c>
      <c r="I104" s="39">
        <v>5193658.4888000004</v>
      </c>
      <c r="J104" s="39">
        <v>5326786.1687000003</v>
      </c>
      <c r="K104" s="39">
        <v>0</v>
      </c>
      <c r="L104" s="39">
        <f t="shared" si="22"/>
        <v>5326786.1687000003</v>
      </c>
      <c r="M104" s="39">
        <v>111053747.6724</v>
      </c>
      <c r="N104" s="40">
        <f t="shared" si="26"/>
        <v>291084541.50779998</v>
      </c>
      <c r="O104" s="43"/>
      <c r="P104" s="163"/>
      <c r="Q104" s="49">
        <v>21</v>
      </c>
      <c r="R104" s="167"/>
      <c r="S104" s="50" t="s">
        <v>329</v>
      </c>
      <c r="T104" s="39">
        <v>87746801.299600005</v>
      </c>
      <c r="U104" s="39">
        <f t="shared" si="27"/>
        <v>-8049189.7800000003</v>
      </c>
      <c r="V104" s="39">
        <v>47290529.411399998</v>
      </c>
      <c r="W104" s="39">
        <v>58012991.500399999</v>
      </c>
      <c r="X104" s="39">
        <v>5248064.0645000003</v>
      </c>
      <c r="Y104" s="39">
        <v>5791509.6662999997</v>
      </c>
      <c r="Z104" s="39">
        <f t="shared" si="19"/>
        <v>2895754.8331499998</v>
      </c>
      <c r="AA104" s="39">
        <f t="shared" si="24"/>
        <v>2895754.8331499998</v>
      </c>
      <c r="AB104" s="39">
        <v>110942662.4029</v>
      </c>
      <c r="AC104" s="45">
        <f t="shared" si="20"/>
        <v>304087613.73194999</v>
      </c>
    </row>
    <row r="105" spans="1:29" ht="24.9" customHeight="1">
      <c r="A105" s="167"/>
      <c r="B105" s="162"/>
      <c r="C105" s="35">
        <v>5</v>
      </c>
      <c r="D105" s="39" t="s">
        <v>330</v>
      </c>
      <c r="E105" s="39">
        <v>102378636.84550001</v>
      </c>
      <c r="F105" s="39">
        <f t="shared" si="25"/>
        <v>-8049189.7800000003</v>
      </c>
      <c r="G105" s="39">
        <v>55176255.602899998</v>
      </c>
      <c r="H105" s="39">
        <v>67686695.140799999</v>
      </c>
      <c r="I105" s="39">
        <v>6258722.7675999999</v>
      </c>
      <c r="J105" s="39">
        <v>6757247.6277000001</v>
      </c>
      <c r="K105" s="39">
        <v>0</v>
      </c>
      <c r="L105" s="39">
        <f t="shared" si="22"/>
        <v>6757247.6277000001</v>
      </c>
      <c r="M105" s="39">
        <v>135366895.52880001</v>
      </c>
      <c r="N105" s="40">
        <f t="shared" si="26"/>
        <v>365575263.73330003</v>
      </c>
      <c r="O105" s="43"/>
      <c r="P105" s="35"/>
      <c r="Q105" s="175" t="s">
        <v>331</v>
      </c>
      <c r="R105" s="177"/>
      <c r="S105" s="40"/>
      <c r="T105" s="40">
        <f t="shared" ref="T105:AC105" si="29">SUM(T84:T104)</f>
        <v>1865148511.0222998</v>
      </c>
      <c r="U105" s="40">
        <f t="shared" si="29"/>
        <v>-169032985.38</v>
      </c>
      <c r="V105" s="40">
        <f t="shared" si="29"/>
        <v>1005208841.9269</v>
      </c>
      <c r="W105" s="40">
        <f t="shared" si="29"/>
        <v>1233125801.9024</v>
      </c>
      <c r="X105" s="40">
        <f t="shared" si="29"/>
        <v>113756953.5997</v>
      </c>
      <c r="Y105" s="40">
        <f t="shared" si="29"/>
        <v>123104494.64590001</v>
      </c>
      <c r="Z105" s="40">
        <f t="shared" si="29"/>
        <v>61552247.322950006</v>
      </c>
      <c r="AA105" s="40">
        <f t="shared" si="29"/>
        <v>61552247.322950006</v>
      </c>
      <c r="AB105" s="40">
        <f t="shared" si="29"/>
        <v>2410780246.8179002</v>
      </c>
      <c r="AC105" s="40">
        <f t="shared" si="29"/>
        <v>6520539617.2121487</v>
      </c>
    </row>
    <row r="106" spans="1:29" ht="24.9" customHeight="1">
      <c r="A106" s="167"/>
      <c r="B106" s="162"/>
      <c r="C106" s="35">
        <v>6</v>
      </c>
      <c r="D106" s="39" t="s">
        <v>332</v>
      </c>
      <c r="E106" s="39">
        <v>67793573.284899995</v>
      </c>
      <c r="F106" s="39">
        <f t="shared" si="25"/>
        <v>-8049189.7800000003</v>
      </c>
      <c r="G106" s="39">
        <v>36536875.6906</v>
      </c>
      <c r="H106" s="39">
        <v>44821098.119900003</v>
      </c>
      <c r="I106" s="39">
        <v>4548547.4418000001</v>
      </c>
      <c r="J106" s="39">
        <v>4474546.4128</v>
      </c>
      <c r="K106" s="39">
        <v>0</v>
      </c>
      <c r="L106" s="39">
        <f t="shared" si="22"/>
        <v>4474546.4128</v>
      </c>
      <c r="M106" s="39">
        <v>96327237.186800003</v>
      </c>
      <c r="N106" s="40">
        <f t="shared" si="26"/>
        <v>246452688.35680002</v>
      </c>
      <c r="O106" s="43"/>
      <c r="P106" s="161">
        <v>23</v>
      </c>
      <c r="Q106" s="49">
        <v>1</v>
      </c>
      <c r="R106" s="167" t="s">
        <v>109</v>
      </c>
      <c r="S106" s="50" t="s">
        <v>333</v>
      </c>
      <c r="T106" s="39">
        <v>75782744.778400004</v>
      </c>
      <c r="U106" s="39">
        <f t="shared" si="27"/>
        <v>-8049189.7800000003</v>
      </c>
      <c r="V106" s="39">
        <v>40842584.205300003</v>
      </c>
      <c r="W106" s="39">
        <v>50103065.451899998</v>
      </c>
      <c r="X106" s="39">
        <v>5486782.4041999998</v>
      </c>
      <c r="Y106" s="39">
        <v>5001851.8332000002</v>
      </c>
      <c r="Z106" s="39">
        <f t="shared" si="19"/>
        <v>2500925.9166000001</v>
      </c>
      <c r="AA106" s="39">
        <f t="shared" ref="AA106:AA121" si="30">Y106-Z106</f>
        <v>2500925.9166000001</v>
      </c>
      <c r="AB106" s="39">
        <v>108288766.8141</v>
      </c>
      <c r="AC106" s="45">
        <f t="shared" si="20"/>
        <v>274955679.79049999</v>
      </c>
    </row>
    <row r="107" spans="1:29" ht="24.9" customHeight="1">
      <c r="A107" s="167"/>
      <c r="B107" s="162"/>
      <c r="C107" s="35">
        <v>7</v>
      </c>
      <c r="D107" s="39" t="s">
        <v>334</v>
      </c>
      <c r="E107" s="39">
        <v>108155963.1652</v>
      </c>
      <c r="F107" s="39">
        <f t="shared" si="25"/>
        <v>-8049189.7800000003</v>
      </c>
      <c r="G107" s="39">
        <v>58289905.516000003</v>
      </c>
      <c r="H107" s="39">
        <v>71506321.357500002</v>
      </c>
      <c r="I107" s="39">
        <v>6626784.8617000002</v>
      </c>
      <c r="J107" s="39">
        <v>7138565.7012</v>
      </c>
      <c r="K107" s="39">
        <v>0</v>
      </c>
      <c r="L107" s="39">
        <f t="shared" si="22"/>
        <v>7138565.7012</v>
      </c>
      <c r="M107" s="39">
        <v>143768968.80489999</v>
      </c>
      <c r="N107" s="40">
        <f t="shared" si="26"/>
        <v>387437319.62650001</v>
      </c>
      <c r="O107" s="43"/>
      <c r="P107" s="162"/>
      <c r="Q107" s="49">
        <v>2</v>
      </c>
      <c r="R107" s="167"/>
      <c r="S107" s="50" t="s">
        <v>335</v>
      </c>
      <c r="T107" s="39">
        <v>124620330.5527</v>
      </c>
      <c r="U107" s="39">
        <f t="shared" si="27"/>
        <v>-8049189.7800000003</v>
      </c>
      <c r="V107" s="39">
        <v>67163262.021799996</v>
      </c>
      <c r="W107" s="39">
        <v>82391586.588300005</v>
      </c>
      <c r="X107" s="39">
        <v>6365112.6419000002</v>
      </c>
      <c r="Y107" s="39">
        <v>8225255.375</v>
      </c>
      <c r="Z107" s="39">
        <f t="shared" si="19"/>
        <v>4112627.6875</v>
      </c>
      <c r="AA107" s="39">
        <f t="shared" si="30"/>
        <v>4112627.6875</v>
      </c>
      <c r="AB107" s="39">
        <v>128339174.439</v>
      </c>
      <c r="AC107" s="45">
        <f t="shared" si="20"/>
        <v>404942904.1512</v>
      </c>
    </row>
    <row r="108" spans="1:29" ht="24.9" customHeight="1">
      <c r="A108" s="167"/>
      <c r="B108" s="162"/>
      <c r="C108" s="35">
        <v>8</v>
      </c>
      <c r="D108" s="39" t="s">
        <v>336</v>
      </c>
      <c r="E108" s="39">
        <v>109180292.70290001</v>
      </c>
      <c r="F108" s="39">
        <f t="shared" si="25"/>
        <v>-8049189.7800000003</v>
      </c>
      <c r="G108" s="39">
        <v>58841960.809299998</v>
      </c>
      <c r="H108" s="39">
        <v>72183547.420300007</v>
      </c>
      <c r="I108" s="39">
        <v>6246778.8136</v>
      </c>
      <c r="J108" s="39">
        <v>7206174.0279999999</v>
      </c>
      <c r="K108" s="39">
        <v>0</v>
      </c>
      <c r="L108" s="39">
        <f t="shared" si="22"/>
        <v>7206174.0279999999</v>
      </c>
      <c r="M108" s="39">
        <v>135094240.51089999</v>
      </c>
      <c r="N108" s="40">
        <f t="shared" si="26"/>
        <v>380703804.505</v>
      </c>
      <c r="O108" s="43"/>
      <c r="P108" s="162"/>
      <c r="Q108" s="49">
        <v>3</v>
      </c>
      <c r="R108" s="167"/>
      <c r="S108" s="50" t="s">
        <v>337</v>
      </c>
      <c r="T108" s="39">
        <v>95513660.843700007</v>
      </c>
      <c r="U108" s="39">
        <f t="shared" si="27"/>
        <v>-8049189.7800000003</v>
      </c>
      <c r="V108" s="39">
        <v>51476424.444200002</v>
      </c>
      <c r="W108" s="39">
        <v>63147979.329499997</v>
      </c>
      <c r="X108" s="39">
        <v>6280584.5705000004</v>
      </c>
      <c r="Y108" s="39">
        <v>6304141.9385000002</v>
      </c>
      <c r="Z108" s="39">
        <f t="shared" si="19"/>
        <v>3152070.9692500001</v>
      </c>
      <c r="AA108" s="39">
        <f t="shared" si="30"/>
        <v>3152070.9692500001</v>
      </c>
      <c r="AB108" s="39">
        <v>126409578.6965</v>
      </c>
      <c r="AC108" s="45">
        <f t="shared" si="20"/>
        <v>337931109.07365</v>
      </c>
    </row>
    <row r="109" spans="1:29" ht="24.9" customHeight="1">
      <c r="A109" s="167"/>
      <c r="B109" s="162"/>
      <c r="C109" s="35">
        <v>9</v>
      </c>
      <c r="D109" s="39" t="s">
        <v>338</v>
      </c>
      <c r="E109" s="39">
        <v>76796251.399299994</v>
      </c>
      <c r="F109" s="39">
        <f t="shared" si="25"/>
        <v>-8049189.7800000003</v>
      </c>
      <c r="G109" s="39">
        <v>41388806.562700003</v>
      </c>
      <c r="H109" s="39">
        <v>50773136.0427</v>
      </c>
      <c r="I109" s="39">
        <v>5257631.1105000004</v>
      </c>
      <c r="J109" s="39">
        <v>5068745.8202</v>
      </c>
      <c r="K109" s="39">
        <v>0</v>
      </c>
      <c r="L109" s="39">
        <f t="shared" si="22"/>
        <v>5068745.8202</v>
      </c>
      <c r="M109" s="39">
        <v>112514106.30249999</v>
      </c>
      <c r="N109" s="40">
        <f t="shared" si="26"/>
        <v>283749487.45789999</v>
      </c>
      <c r="O109" s="43"/>
      <c r="P109" s="162"/>
      <c r="Q109" s="49">
        <v>4</v>
      </c>
      <c r="R109" s="167"/>
      <c r="S109" s="50" t="s">
        <v>99</v>
      </c>
      <c r="T109" s="39">
        <v>58165694.625</v>
      </c>
      <c r="U109" s="39">
        <f t="shared" si="27"/>
        <v>-8049189.7800000003</v>
      </c>
      <c r="V109" s="39">
        <v>31347997.324900001</v>
      </c>
      <c r="W109" s="39">
        <v>38455714.600699998</v>
      </c>
      <c r="X109" s="39">
        <v>4729468.0124000004</v>
      </c>
      <c r="Y109" s="39">
        <v>3839082.1965000001</v>
      </c>
      <c r="Z109" s="39">
        <f t="shared" si="19"/>
        <v>1919541.09825</v>
      </c>
      <c r="AA109" s="39">
        <f t="shared" si="30"/>
        <v>1919541.09825</v>
      </c>
      <c r="AB109" s="39">
        <v>91000893.068900004</v>
      </c>
      <c r="AC109" s="45">
        <f t="shared" si="20"/>
        <v>217570118.95015001</v>
      </c>
    </row>
    <row r="110" spans="1:29" ht="24.9" customHeight="1">
      <c r="A110" s="167"/>
      <c r="B110" s="162"/>
      <c r="C110" s="35">
        <v>10</v>
      </c>
      <c r="D110" s="39" t="s">
        <v>339</v>
      </c>
      <c r="E110" s="39">
        <v>87954120.610300004</v>
      </c>
      <c r="F110" s="39">
        <f t="shared" si="25"/>
        <v>-8049189.7800000003</v>
      </c>
      <c r="G110" s="39">
        <v>47402262.714699998</v>
      </c>
      <c r="H110" s="39">
        <v>58150058.758000001</v>
      </c>
      <c r="I110" s="39">
        <v>6030200.7562999995</v>
      </c>
      <c r="J110" s="39">
        <v>5805193.2624000004</v>
      </c>
      <c r="K110" s="39">
        <v>0</v>
      </c>
      <c r="L110" s="39">
        <f t="shared" si="22"/>
        <v>5805193.2624000004</v>
      </c>
      <c r="M110" s="39">
        <v>130150224.98649999</v>
      </c>
      <c r="N110" s="40">
        <f t="shared" si="26"/>
        <v>327442871.3082</v>
      </c>
      <c r="O110" s="43"/>
      <c r="P110" s="162"/>
      <c r="Q110" s="49">
        <v>5</v>
      </c>
      <c r="R110" s="167"/>
      <c r="S110" s="50" t="s">
        <v>340</v>
      </c>
      <c r="T110" s="39">
        <v>100923550.2378</v>
      </c>
      <c r="U110" s="39">
        <f t="shared" si="27"/>
        <v>-8049189.7800000003</v>
      </c>
      <c r="V110" s="39">
        <v>54392046.777000003</v>
      </c>
      <c r="W110" s="39">
        <v>66724677.9987</v>
      </c>
      <c r="X110" s="39">
        <v>6328963.4029000001</v>
      </c>
      <c r="Y110" s="39">
        <v>6661208.2504000003</v>
      </c>
      <c r="Z110" s="39">
        <f t="shared" si="19"/>
        <v>3330604.1252000001</v>
      </c>
      <c r="AA110" s="39">
        <f t="shared" si="30"/>
        <v>3330604.1252000001</v>
      </c>
      <c r="AB110" s="39">
        <v>127513964.3448</v>
      </c>
      <c r="AC110" s="45">
        <f t="shared" si="20"/>
        <v>351164617.10640001</v>
      </c>
    </row>
    <row r="111" spans="1:29" ht="24.9" customHeight="1">
      <c r="A111" s="167"/>
      <c r="B111" s="162"/>
      <c r="C111" s="35">
        <v>11</v>
      </c>
      <c r="D111" s="39" t="s">
        <v>341</v>
      </c>
      <c r="E111" s="39">
        <v>68056117.490600005</v>
      </c>
      <c r="F111" s="39">
        <f t="shared" si="25"/>
        <v>-8049189.7800000003</v>
      </c>
      <c r="G111" s="39">
        <v>36678372.067699999</v>
      </c>
      <c r="H111" s="39">
        <v>44994676.8094</v>
      </c>
      <c r="I111" s="39">
        <v>4844131.2109000003</v>
      </c>
      <c r="J111" s="39">
        <v>4491874.9910000004</v>
      </c>
      <c r="K111" s="39">
        <v>0</v>
      </c>
      <c r="L111" s="39">
        <f t="shared" si="22"/>
        <v>4491874.9910000004</v>
      </c>
      <c r="M111" s="39">
        <v>103074784.7518</v>
      </c>
      <c r="N111" s="40">
        <f t="shared" si="26"/>
        <v>254090767.54139999</v>
      </c>
      <c r="O111" s="43"/>
      <c r="P111" s="162"/>
      <c r="Q111" s="49">
        <v>6</v>
      </c>
      <c r="R111" s="167"/>
      <c r="S111" s="50" t="s">
        <v>342</v>
      </c>
      <c r="T111" s="39">
        <v>86742507.866300002</v>
      </c>
      <c r="U111" s="39">
        <f t="shared" si="27"/>
        <v>-8049189.7800000003</v>
      </c>
      <c r="V111" s="39">
        <v>46749272.4375</v>
      </c>
      <c r="W111" s="39">
        <v>57349012.123999998</v>
      </c>
      <c r="X111" s="39">
        <v>6310640.1714000003</v>
      </c>
      <c r="Y111" s="39">
        <v>5725223.7728000004</v>
      </c>
      <c r="Z111" s="39">
        <f t="shared" si="19"/>
        <v>2862611.8864000002</v>
      </c>
      <c r="AA111" s="39">
        <f t="shared" si="30"/>
        <v>2862611.8864000002</v>
      </c>
      <c r="AB111" s="39">
        <v>127095684.01620001</v>
      </c>
      <c r="AC111" s="45">
        <f t="shared" si="20"/>
        <v>319060538.72180003</v>
      </c>
    </row>
    <row r="112" spans="1:29" ht="24.9" customHeight="1">
      <c r="A112" s="167"/>
      <c r="B112" s="162"/>
      <c r="C112" s="35">
        <v>12</v>
      </c>
      <c r="D112" s="39" t="s">
        <v>343</v>
      </c>
      <c r="E112" s="39">
        <v>105391989.6838</v>
      </c>
      <c r="F112" s="39">
        <f t="shared" si="25"/>
        <v>-8049189.7800000003</v>
      </c>
      <c r="G112" s="39">
        <v>56800281.196000002</v>
      </c>
      <c r="H112" s="39">
        <v>69678945.684499994</v>
      </c>
      <c r="I112" s="39">
        <v>6728155.0719999997</v>
      </c>
      <c r="J112" s="39">
        <v>6956136.4968999997</v>
      </c>
      <c r="K112" s="39">
        <v>0</v>
      </c>
      <c r="L112" s="39">
        <f t="shared" si="22"/>
        <v>6956136.4968999997</v>
      </c>
      <c r="M112" s="39">
        <v>146083034.68779999</v>
      </c>
      <c r="N112" s="40">
        <f t="shared" si="26"/>
        <v>383589353.04100001</v>
      </c>
      <c r="O112" s="43"/>
      <c r="P112" s="162"/>
      <c r="Q112" s="49">
        <v>7</v>
      </c>
      <c r="R112" s="167"/>
      <c r="S112" s="50" t="s">
        <v>344</v>
      </c>
      <c r="T112" s="39">
        <v>87677350.846599996</v>
      </c>
      <c r="U112" s="39">
        <f t="shared" si="27"/>
        <v>-8049189.7800000003</v>
      </c>
      <c r="V112" s="39">
        <v>47253099.571800001</v>
      </c>
      <c r="W112" s="39">
        <v>57967074.971500002</v>
      </c>
      <c r="X112" s="39">
        <v>6356987.7910000002</v>
      </c>
      <c r="Y112" s="39">
        <v>5786925.7616999997</v>
      </c>
      <c r="Z112" s="39">
        <f t="shared" si="19"/>
        <v>2893462.8808499998</v>
      </c>
      <c r="AA112" s="39">
        <f t="shared" si="30"/>
        <v>2893462.8808499998</v>
      </c>
      <c r="AB112" s="39">
        <v>128153701.4064</v>
      </c>
      <c r="AC112" s="45">
        <f t="shared" si="20"/>
        <v>322252487.68814999</v>
      </c>
    </row>
    <row r="113" spans="1:29" ht="24.9" customHeight="1">
      <c r="A113" s="167"/>
      <c r="B113" s="162"/>
      <c r="C113" s="35">
        <v>13</v>
      </c>
      <c r="D113" s="39" t="s">
        <v>345</v>
      </c>
      <c r="E113" s="39">
        <v>86679881.833000004</v>
      </c>
      <c r="F113" s="39">
        <f t="shared" si="25"/>
        <v>-8049189.7800000003</v>
      </c>
      <c r="G113" s="39">
        <v>46715520.571599998</v>
      </c>
      <c r="H113" s="39">
        <v>57307607.497500002</v>
      </c>
      <c r="I113" s="39">
        <v>5158704.7030999996</v>
      </c>
      <c r="J113" s="39">
        <v>5721090.2970000003</v>
      </c>
      <c r="K113" s="39">
        <v>0</v>
      </c>
      <c r="L113" s="39">
        <f t="shared" si="22"/>
        <v>5721090.2970000003</v>
      </c>
      <c r="M113" s="39">
        <v>110255827.23019999</v>
      </c>
      <c r="N113" s="40">
        <f t="shared" si="26"/>
        <v>303789442.3524</v>
      </c>
      <c r="O113" s="43"/>
      <c r="P113" s="162"/>
      <c r="Q113" s="49">
        <v>8</v>
      </c>
      <c r="R113" s="167"/>
      <c r="S113" s="50" t="s">
        <v>346</v>
      </c>
      <c r="T113" s="39">
        <v>103390832.76719999</v>
      </c>
      <c r="U113" s="39">
        <f t="shared" si="27"/>
        <v>-8049189.7800000003</v>
      </c>
      <c r="V113" s="39">
        <v>55721771.568099998</v>
      </c>
      <c r="W113" s="39">
        <v>68355899.174799994</v>
      </c>
      <c r="X113" s="39">
        <v>8007083.6528000003</v>
      </c>
      <c r="Y113" s="39">
        <v>6824055.1052000001</v>
      </c>
      <c r="Z113" s="39">
        <f t="shared" si="19"/>
        <v>3412027.5526000001</v>
      </c>
      <c r="AA113" s="39">
        <f t="shared" si="30"/>
        <v>3412027.5526000001</v>
      </c>
      <c r="AB113" s="39">
        <v>165821873.61309999</v>
      </c>
      <c r="AC113" s="45">
        <f t="shared" si="20"/>
        <v>396660298.54859996</v>
      </c>
    </row>
    <row r="114" spans="1:29" ht="24.9" customHeight="1">
      <c r="A114" s="167"/>
      <c r="B114" s="162"/>
      <c r="C114" s="35">
        <v>14</v>
      </c>
      <c r="D114" s="39" t="s">
        <v>347</v>
      </c>
      <c r="E114" s="39">
        <v>101214846.7501</v>
      </c>
      <c r="F114" s="39">
        <f t="shared" si="25"/>
        <v>-8049189.7800000003</v>
      </c>
      <c r="G114" s="39">
        <v>54549039.010200001</v>
      </c>
      <c r="H114" s="39">
        <v>66917266.011600003</v>
      </c>
      <c r="I114" s="39">
        <v>6384509.8476</v>
      </c>
      <c r="J114" s="39">
        <v>6680434.5531000001</v>
      </c>
      <c r="K114" s="39">
        <v>0</v>
      </c>
      <c r="L114" s="39">
        <f t="shared" si="22"/>
        <v>6680434.5531000001</v>
      </c>
      <c r="M114" s="39">
        <v>138238346.51480001</v>
      </c>
      <c r="N114" s="40">
        <f t="shared" si="26"/>
        <v>365935252.90740001</v>
      </c>
      <c r="O114" s="43"/>
      <c r="P114" s="162"/>
      <c r="Q114" s="49">
        <v>9</v>
      </c>
      <c r="R114" s="167"/>
      <c r="S114" s="50" t="s">
        <v>348</v>
      </c>
      <c r="T114" s="39">
        <v>74744793.674899995</v>
      </c>
      <c r="U114" s="39">
        <f t="shared" si="27"/>
        <v>-8049189.7800000003</v>
      </c>
      <c r="V114" s="39">
        <v>40283187.663599998</v>
      </c>
      <c r="W114" s="39">
        <v>49416833.615999997</v>
      </c>
      <c r="X114" s="39">
        <v>5721376.8952000001</v>
      </c>
      <c r="Y114" s="39">
        <v>4933344.4485999998</v>
      </c>
      <c r="Z114" s="39">
        <f t="shared" si="19"/>
        <v>2466672.2242999999</v>
      </c>
      <c r="AA114" s="39">
        <f t="shared" si="30"/>
        <v>2466672.2242999999</v>
      </c>
      <c r="AB114" s="39">
        <v>113644059.12809999</v>
      </c>
      <c r="AC114" s="45">
        <f t="shared" si="20"/>
        <v>278227733.42210001</v>
      </c>
    </row>
    <row r="115" spans="1:29" ht="24.9" customHeight="1">
      <c r="A115" s="167"/>
      <c r="B115" s="162"/>
      <c r="C115" s="35">
        <v>15</v>
      </c>
      <c r="D115" s="39" t="s">
        <v>349</v>
      </c>
      <c r="E115" s="39">
        <v>129704587.432</v>
      </c>
      <c r="F115" s="39">
        <f t="shared" si="25"/>
        <v>-8049189.7800000003</v>
      </c>
      <c r="G115" s="39">
        <v>69903386.971499994</v>
      </c>
      <c r="H115" s="39">
        <v>85752996.312199995</v>
      </c>
      <c r="I115" s="39">
        <v>7693213.8614999996</v>
      </c>
      <c r="J115" s="39">
        <v>8560829.1215000004</v>
      </c>
      <c r="K115" s="39">
        <v>0</v>
      </c>
      <c r="L115" s="39">
        <f t="shared" si="22"/>
        <v>8560829.1215000004</v>
      </c>
      <c r="M115" s="39">
        <v>168113270.3348</v>
      </c>
      <c r="N115" s="40">
        <f t="shared" si="26"/>
        <v>461679094.25350004</v>
      </c>
      <c r="O115" s="43"/>
      <c r="P115" s="162"/>
      <c r="Q115" s="49">
        <v>10</v>
      </c>
      <c r="R115" s="167"/>
      <c r="S115" s="50" t="s">
        <v>350</v>
      </c>
      <c r="T115" s="39">
        <v>99397650.985100001</v>
      </c>
      <c r="U115" s="39">
        <f t="shared" si="27"/>
        <v>-8049189.7800000003</v>
      </c>
      <c r="V115" s="39">
        <v>53569673.967900001</v>
      </c>
      <c r="W115" s="39">
        <v>65715843.727200001</v>
      </c>
      <c r="X115" s="39">
        <v>5462756.9660999998</v>
      </c>
      <c r="Y115" s="39">
        <v>6560495.0603999998</v>
      </c>
      <c r="Z115" s="39">
        <f t="shared" si="19"/>
        <v>3280247.5301999999</v>
      </c>
      <c r="AA115" s="39">
        <f t="shared" si="30"/>
        <v>3280247.5301999999</v>
      </c>
      <c r="AB115" s="39">
        <v>107740317.2608</v>
      </c>
      <c r="AC115" s="45">
        <f t="shared" si="20"/>
        <v>327117300.6573</v>
      </c>
    </row>
    <row r="116" spans="1:29" ht="24.9" customHeight="1">
      <c r="A116" s="167"/>
      <c r="B116" s="162"/>
      <c r="C116" s="35">
        <v>16</v>
      </c>
      <c r="D116" s="39" t="s">
        <v>351</v>
      </c>
      <c r="E116" s="39">
        <v>97236953.431700006</v>
      </c>
      <c r="F116" s="39">
        <f t="shared" si="25"/>
        <v>-8049189.7800000003</v>
      </c>
      <c r="G116" s="39">
        <v>52405181.021200001</v>
      </c>
      <c r="H116" s="39">
        <v>64287318.391199999</v>
      </c>
      <c r="I116" s="39">
        <v>6072708.1144000003</v>
      </c>
      <c r="J116" s="39">
        <v>6417883.5851999996</v>
      </c>
      <c r="K116" s="39">
        <v>0</v>
      </c>
      <c r="L116" s="39">
        <f t="shared" si="22"/>
        <v>6417883.5851999996</v>
      </c>
      <c r="M116" s="39">
        <v>131120577.38869999</v>
      </c>
      <c r="N116" s="40">
        <f t="shared" si="26"/>
        <v>349491432.15240002</v>
      </c>
      <c r="O116" s="43"/>
      <c r="P116" s="162"/>
      <c r="Q116" s="49">
        <v>11</v>
      </c>
      <c r="R116" s="167"/>
      <c r="S116" s="50" t="s">
        <v>352</v>
      </c>
      <c r="T116" s="39">
        <v>78795435.643800005</v>
      </c>
      <c r="U116" s="39">
        <f t="shared" si="27"/>
        <v>-8049189.7800000003</v>
      </c>
      <c r="V116" s="39">
        <v>42466253.032700002</v>
      </c>
      <c r="W116" s="39">
        <v>52094878.338299997</v>
      </c>
      <c r="X116" s="39">
        <v>5300132.9970000004</v>
      </c>
      <c r="Y116" s="39">
        <v>5200697.0104</v>
      </c>
      <c r="Z116" s="39">
        <f t="shared" si="19"/>
        <v>2600348.5052</v>
      </c>
      <c r="AA116" s="39">
        <f t="shared" si="30"/>
        <v>2600348.5052</v>
      </c>
      <c r="AB116" s="39">
        <v>104027958.5933</v>
      </c>
      <c r="AC116" s="45">
        <f t="shared" si="20"/>
        <v>277235817.33030003</v>
      </c>
    </row>
    <row r="117" spans="1:29" ht="24.9" customHeight="1">
      <c r="A117" s="167"/>
      <c r="B117" s="162"/>
      <c r="C117" s="35">
        <v>17</v>
      </c>
      <c r="D117" s="39" t="s">
        <v>353</v>
      </c>
      <c r="E117" s="39">
        <v>95639999.506300002</v>
      </c>
      <c r="F117" s="39">
        <f t="shared" si="25"/>
        <v>-8049189.7800000003</v>
      </c>
      <c r="G117" s="39">
        <v>51544513.789399996</v>
      </c>
      <c r="H117" s="39">
        <v>63231506.975599997</v>
      </c>
      <c r="I117" s="39">
        <v>5924323.7927999999</v>
      </c>
      <c r="J117" s="39">
        <v>6312480.6081999997</v>
      </c>
      <c r="K117" s="39">
        <v>0</v>
      </c>
      <c r="L117" s="39">
        <f t="shared" si="22"/>
        <v>6312480.6081999997</v>
      </c>
      <c r="M117" s="39">
        <v>127733279.5309</v>
      </c>
      <c r="N117" s="40">
        <f t="shared" si="26"/>
        <v>342336914.42320001</v>
      </c>
      <c r="O117" s="43"/>
      <c r="P117" s="162"/>
      <c r="Q117" s="49">
        <v>12</v>
      </c>
      <c r="R117" s="167"/>
      <c r="S117" s="50" t="s">
        <v>354</v>
      </c>
      <c r="T117" s="39">
        <v>69988692.564999998</v>
      </c>
      <c r="U117" s="39">
        <f t="shared" si="27"/>
        <v>-8049189.7800000003</v>
      </c>
      <c r="V117" s="39">
        <v>37719919.987899996</v>
      </c>
      <c r="W117" s="39">
        <v>46272381.064199999</v>
      </c>
      <c r="X117" s="39">
        <v>5097879.2211999996</v>
      </c>
      <c r="Y117" s="39">
        <v>4619429.8085000003</v>
      </c>
      <c r="Z117" s="39">
        <f t="shared" si="19"/>
        <v>2309714.9042500001</v>
      </c>
      <c r="AA117" s="39">
        <f t="shared" si="30"/>
        <v>2309714.9042500001</v>
      </c>
      <c r="AB117" s="39">
        <v>99410935.889300004</v>
      </c>
      <c r="AC117" s="45">
        <f t="shared" si="20"/>
        <v>252750333.85184997</v>
      </c>
    </row>
    <row r="118" spans="1:29" ht="24.9" customHeight="1">
      <c r="A118" s="167"/>
      <c r="B118" s="162"/>
      <c r="C118" s="35">
        <v>18</v>
      </c>
      <c r="D118" s="39" t="s">
        <v>355</v>
      </c>
      <c r="E118" s="39">
        <v>134499460.7595</v>
      </c>
      <c r="F118" s="39">
        <f t="shared" si="25"/>
        <v>-8049189.7800000003</v>
      </c>
      <c r="G118" s="39">
        <v>72487550.664700001</v>
      </c>
      <c r="H118" s="39">
        <v>88923082.759599999</v>
      </c>
      <c r="I118" s="39">
        <v>7304025.0392000005</v>
      </c>
      <c r="J118" s="39">
        <v>8877302.8255000003</v>
      </c>
      <c r="K118" s="39">
        <v>0</v>
      </c>
      <c r="L118" s="39">
        <f t="shared" si="22"/>
        <v>8877302.8255000003</v>
      </c>
      <c r="M118" s="39">
        <v>159228918.87369999</v>
      </c>
      <c r="N118" s="40">
        <f t="shared" si="26"/>
        <v>463271151.14219999</v>
      </c>
      <c r="O118" s="43"/>
      <c r="P118" s="162"/>
      <c r="Q118" s="49">
        <v>13</v>
      </c>
      <c r="R118" s="167"/>
      <c r="S118" s="50" t="s">
        <v>356</v>
      </c>
      <c r="T118" s="39">
        <v>58560717.2324</v>
      </c>
      <c r="U118" s="39">
        <f t="shared" si="27"/>
        <v>-8049189.7800000003</v>
      </c>
      <c r="V118" s="39">
        <v>31560892.0167</v>
      </c>
      <c r="W118" s="39">
        <v>38716880.168300003</v>
      </c>
      <c r="X118" s="39">
        <v>4758761.9084999999</v>
      </c>
      <c r="Y118" s="39">
        <v>3865154.6825000001</v>
      </c>
      <c r="Z118" s="39">
        <f t="shared" si="19"/>
        <v>1932577.3412500001</v>
      </c>
      <c r="AA118" s="39">
        <f t="shared" si="30"/>
        <v>1932577.3412500001</v>
      </c>
      <c r="AB118" s="39">
        <v>91669610.291700006</v>
      </c>
      <c r="AC118" s="45">
        <f t="shared" si="20"/>
        <v>219150249.17885</v>
      </c>
    </row>
    <row r="119" spans="1:29" ht="24.9" customHeight="1">
      <c r="A119" s="167"/>
      <c r="B119" s="162"/>
      <c r="C119" s="35">
        <v>19</v>
      </c>
      <c r="D119" s="39" t="s">
        <v>357</v>
      </c>
      <c r="E119" s="39">
        <v>74856749.408800006</v>
      </c>
      <c r="F119" s="39">
        <f t="shared" si="25"/>
        <v>-8049189.7800000003</v>
      </c>
      <c r="G119" s="39">
        <v>40343525.429200001</v>
      </c>
      <c r="H119" s="39">
        <v>49490852.120899998</v>
      </c>
      <c r="I119" s="39">
        <v>4810669.0970000001</v>
      </c>
      <c r="J119" s="39">
        <v>4940733.8087999998</v>
      </c>
      <c r="K119" s="39">
        <v>0</v>
      </c>
      <c r="L119" s="39">
        <f t="shared" si="22"/>
        <v>4940733.8087999998</v>
      </c>
      <c r="M119" s="39">
        <v>102310915.9992</v>
      </c>
      <c r="N119" s="40">
        <f t="shared" si="26"/>
        <v>268704256.08389997</v>
      </c>
      <c r="O119" s="43"/>
      <c r="P119" s="162"/>
      <c r="Q119" s="49">
        <v>14</v>
      </c>
      <c r="R119" s="167"/>
      <c r="S119" s="50" t="s">
        <v>358</v>
      </c>
      <c r="T119" s="39">
        <v>58312391.612300001</v>
      </c>
      <c r="U119" s="39">
        <f t="shared" si="27"/>
        <v>-8049189.7800000003</v>
      </c>
      <c r="V119" s="39">
        <v>31427058.647700001</v>
      </c>
      <c r="W119" s="39">
        <v>38552701.965999998</v>
      </c>
      <c r="X119" s="39">
        <v>4781179.3031000001</v>
      </c>
      <c r="Y119" s="39">
        <v>3848764.5668000001</v>
      </c>
      <c r="Z119" s="39">
        <f t="shared" si="19"/>
        <v>1924382.2834000001</v>
      </c>
      <c r="AA119" s="39">
        <f t="shared" si="30"/>
        <v>1924382.2834000001</v>
      </c>
      <c r="AB119" s="39">
        <v>92181351.640699998</v>
      </c>
      <c r="AC119" s="45">
        <f t="shared" si="20"/>
        <v>219129875.67320001</v>
      </c>
    </row>
    <row r="120" spans="1:29" ht="24.9" customHeight="1">
      <c r="A120" s="167"/>
      <c r="B120" s="163"/>
      <c r="C120" s="35">
        <v>20</v>
      </c>
      <c r="D120" s="39" t="s">
        <v>359</v>
      </c>
      <c r="E120" s="39">
        <v>83762511.635100007</v>
      </c>
      <c r="F120" s="39">
        <f t="shared" si="25"/>
        <v>-8049189.7800000003</v>
      </c>
      <c r="G120" s="39">
        <v>45143224.156199999</v>
      </c>
      <c r="H120" s="39">
        <v>55378814.9947</v>
      </c>
      <c r="I120" s="39">
        <v>5622487.6971000005</v>
      </c>
      <c r="J120" s="39">
        <v>5528536.5236</v>
      </c>
      <c r="K120" s="39">
        <v>0</v>
      </c>
      <c r="L120" s="39">
        <f t="shared" si="22"/>
        <v>5528536.5236</v>
      </c>
      <c r="M120" s="39">
        <v>120843004.67120001</v>
      </c>
      <c r="N120" s="40">
        <f t="shared" si="26"/>
        <v>308229389.89789999</v>
      </c>
      <c r="O120" s="43"/>
      <c r="P120" s="162"/>
      <c r="Q120" s="49">
        <v>15</v>
      </c>
      <c r="R120" s="167"/>
      <c r="S120" s="50" t="s">
        <v>360</v>
      </c>
      <c r="T120" s="39">
        <v>66583050.572999999</v>
      </c>
      <c r="U120" s="39">
        <f t="shared" si="27"/>
        <v>-8049189.7800000003</v>
      </c>
      <c r="V120" s="39">
        <v>35884472.878600001</v>
      </c>
      <c r="W120" s="39">
        <v>44020772.150700003</v>
      </c>
      <c r="X120" s="39">
        <v>5146321.5289000003</v>
      </c>
      <c r="Y120" s="39">
        <v>4394648.8680999996</v>
      </c>
      <c r="Z120" s="39">
        <f t="shared" si="19"/>
        <v>2197324.4340499998</v>
      </c>
      <c r="AA120" s="39">
        <f t="shared" si="30"/>
        <v>2197324.4340499998</v>
      </c>
      <c r="AB120" s="39">
        <v>100516770.5458</v>
      </c>
      <c r="AC120" s="45">
        <f t="shared" si="20"/>
        <v>246299522.33105001</v>
      </c>
    </row>
    <row r="121" spans="1:29" ht="24.9" customHeight="1">
      <c r="A121" s="35"/>
      <c r="B121" s="174" t="s">
        <v>361</v>
      </c>
      <c r="C121" s="175"/>
      <c r="D121" s="40"/>
      <c r="E121" s="40">
        <f>SUM(E101:E120)</f>
        <v>1963738365.2406998</v>
      </c>
      <c r="F121" s="40">
        <f t="shared" ref="F121:N121" si="31">SUM(F101:F120)</f>
        <v>-160983795.59999999</v>
      </c>
      <c r="G121" s="40">
        <f t="shared" si="31"/>
        <v>1058343159.4353</v>
      </c>
      <c r="H121" s="40">
        <f t="shared" si="31"/>
        <v>1298307578.2192998</v>
      </c>
      <c r="I121" s="40">
        <f t="shared" si="31"/>
        <v>121096425.52479999</v>
      </c>
      <c r="J121" s="40">
        <f t="shared" si="31"/>
        <v>129611673.08649999</v>
      </c>
      <c r="K121" s="40">
        <f t="shared" si="31"/>
        <v>0</v>
      </c>
      <c r="L121" s="40">
        <f t="shared" si="31"/>
        <v>129611673.08649999</v>
      </c>
      <c r="M121" s="40">
        <f t="shared" si="31"/>
        <v>2614245179.8093996</v>
      </c>
      <c r="N121" s="40">
        <f t="shared" si="31"/>
        <v>7024358585.7159996</v>
      </c>
      <c r="O121" s="43"/>
      <c r="P121" s="163"/>
      <c r="Q121" s="49">
        <v>16</v>
      </c>
      <c r="R121" s="167"/>
      <c r="S121" s="50" t="s">
        <v>362</v>
      </c>
      <c r="T121" s="39">
        <v>80588531.575900003</v>
      </c>
      <c r="U121" s="39">
        <f t="shared" si="27"/>
        <v>-8049189.7800000003</v>
      </c>
      <c r="V121" s="39">
        <v>43432629.637500003</v>
      </c>
      <c r="W121" s="39">
        <v>53280367.239600003</v>
      </c>
      <c r="X121" s="39">
        <v>5337424.7932000002</v>
      </c>
      <c r="Y121" s="39">
        <v>5319045.8536</v>
      </c>
      <c r="Z121" s="39">
        <f t="shared" si="19"/>
        <v>2659522.9268</v>
      </c>
      <c r="AA121" s="39">
        <f t="shared" si="30"/>
        <v>2659522.9268</v>
      </c>
      <c r="AB121" s="39">
        <v>104879250.8326</v>
      </c>
      <c r="AC121" s="45">
        <f t="shared" si="20"/>
        <v>282128537.2256</v>
      </c>
    </row>
    <row r="122" spans="1:29" ht="24.9" customHeight="1">
      <c r="A122" s="167">
        <v>6</v>
      </c>
      <c r="B122" s="161" t="s">
        <v>363</v>
      </c>
      <c r="C122" s="35">
        <v>1</v>
      </c>
      <c r="D122" s="39" t="s">
        <v>364</v>
      </c>
      <c r="E122" s="39">
        <v>95118551.756300002</v>
      </c>
      <c r="F122" s="39">
        <f t="shared" si="25"/>
        <v>-8049189.7800000003</v>
      </c>
      <c r="G122" s="39">
        <v>51263483.144500002</v>
      </c>
      <c r="H122" s="39">
        <v>62886756.586499996</v>
      </c>
      <c r="I122" s="39">
        <v>5997481.9802000001</v>
      </c>
      <c r="J122" s="39">
        <v>6278063.7445999999</v>
      </c>
      <c r="K122" s="39">
        <f>J122/2</f>
        <v>3139031.8722999999</v>
      </c>
      <c r="L122" s="39">
        <f t="shared" si="22"/>
        <v>3139031.8722999999</v>
      </c>
      <c r="M122" s="39">
        <v>132045895.0757</v>
      </c>
      <c r="N122" s="40">
        <f t="shared" si="26"/>
        <v>342402010.63549995</v>
      </c>
      <c r="O122" s="43"/>
      <c r="P122" s="35"/>
      <c r="Q122" s="175" t="s">
        <v>365</v>
      </c>
      <c r="R122" s="177"/>
      <c r="S122" s="40"/>
      <c r="T122" s="40">
        <f t="shared" ref="T122:Y122" si="32">SUM(T106:T121)</f>
        <v>1319787936.3801</v>
      </c>
      <c r="U122" s="40">
        <f t="shared" si="32"/>
        <v>-128787036.48</v>
      </c>
      <c r="V122" s="40">
        <f t="shared" si="32"/>
        <v>711290546.1832</v>
      </c>
      <c r="W122" s="40">
        <f t="shared" si="32"/>
        <v>872565668.50970006</v>
      </c>
      <c r="X122" s="40">
        <f t="shared" si="32"/>
        <v>91471456.26030001</v>
      </c>
      <c r="Y122" s="40">
        <f t="shared" si="32"/>
        <v>87109324.532200009</v>
      </c>
      <c r="Z122" s="40">
        <f t="shared" ref="Z122:AC122" si="33">SUM(Z106:Z121)</f>
        <v>43554662.266100004</v>
      </c>
      <c r="AA122" s="40">
        <f t="shared" si="33"/>
        <v>43554662.266100004</v>
      </c>
      <c r="AB122" s="40">
        <f t="shared" si="33"/>
        <v>1816693890.5813003</v>
      </c>
      <c r="AC122" s="40">
        <f t="shared" si="33"/>
        <v>4726577123.7007008</v>
      </c>
    </row>
    <row r="123" spans="1:29" ht="24.9" customHeight="1">
      <c r="A123" s="167"/>
      <c r="B123" s="162"/>
      <c r="C123" s="35">
        <v>2</v>
      </c>
      <c r="D123" s="39" t="s">
        <v>366</v>
      </c>
      <c r="E123" s="39">
        <v>109196590.5793</v>
      </c>
      <c r="F123" s="39">
        <f t="shared" si="25"/>
        <v>-8049189.7800000003</v>
      </c>
      <c r="G123" s="39">
        <v>58850744.4366</v>
      </c>
      <c r="H123" s="39">
        <v>72194322.611499995</v>
      </c>
      <c r="I123" s="39">
        <v>6898917.2626999998</v>
      </c>
      <c r="J123" s="39">
        <v>7207249.7287999997</v>
      </c>
      <c r="K123" s="39">
        <f t="shared" ref="K123:K153" si="34">J123/2</f>
        <v>3603624.8643999998</v>
      </c>
      <c r="L123" s="39">
        <f t="shared" si="22"/>
        <v>3603624.8643999998</v>
      </c>
      <c r="M123" s="39">
        <v>152623741.63690001</v>
      </c>
      <c r="N123" s="40">
        <f t="shared" si="26"/>
        <v>395318751.61140007</v>
      </c>
      <c r="O123" s="43"/>
      <c r="P123" s="161">
        <v>24</v>
      </c>
      <c r="Q123" s="47">
        <v>1</v>
      </c>
      <c r="R123" s="161" t="s">
        <v>110</v>
      </c>
      <c r="S123" s="39" t="s">
        <v>367</v>
      </c>
      <c r="T123" s="39">
        <v>113090883.5283</v>
      </c>
      <c r="U123" s="39">
        <f t="shared" si="27"/>
        <v>-8049189.7800000003</v>
      </c>
      <c r="V123" s="39">
        <v>60949546.586800002</v>
      </c>
      <c r="W123" s="39">
        <v>74768998.615700006</v>
      </c>
      <c r="X123" s="39">
        <v>22584966.032000002</v>
      </c>
      <c r="Y123" s="39">
        <v>7464282.8618999999</v>
      </c>
      <c r="Z123" s="39">
        <v>0</v>
      </c>
      <c r="AA123" s="39">
        <f t="shared" ref="AA123:AA142" si="35">Y123-Z123</f>
        <v>7464282.8618999999</v>
      </c>
      <c r="AB123" s="39">
        <v>688075893.24249995</v>
      </c>
      <c r="AC123" s="45">
        <f t="shared" si="20"/>
        <v>958885381.08719993</v>
      </c>
    </row>
    <row r="124" spans="1:29" ht="24.9" customHeight="1">
      <c r="A124" s="167"/>
      <c r="B124" s="162"/>
      <c r="C124" s="35">
        <v>3</v>
      </c>
      <c r="D124" s="48" t="s">
        <v>368</v>
      </c>
      <c r="E124" s="39">
        <v>72670447.018999994</v>
      </c>
      <c r="F124" s="39">
        <f t="shared" si="25"/>
        <v>-8049189.7800000003</v>
      </c>
      <c r="G124" s="39">
        <v>39165232.933799997</v>
      </c>
      <c r="H124" s="39">
        <v>48045398.382700004</v>
      </c>
      <c r="I124" s="39">
        <v>4857495.5735999998</v>
      </c>
      <c r="J124" s="39">
        <v>4796432.3501000004</v>
      </c>
      <c r="K124" s="39">
        <f t="shared" si="34"/>
        <v>2398216.1750500002</v>
      </c>
      <c r="L124" s="39">
        <f t="shared" si="22"/>
        <v>2398216.1750500002</v>
      </c>
      <c r="M124" s="39">
        <v>106022434.69760001</v>
      </c>
      <c r="N124" s="40">
        <f t="shared" si="26"/>
        <v>265110035.00174999</v>
      </c>
      <c r="O124" s="43"/>
      <c r="P124" s="162"/>
      <c r="Q124" s="47">
        <v>2</v>
      </c>
      <c r="R124" s="162"/>
      <c r="S124" s="48" t="s">
        <v>369</v>
      </c>
      <c r="T124" s="39">
        <v>145363383.6733</v>
      </c>
      <c r="U124" s="39">
        <f t="shared" si="27"/>
        <v>-8049189.7800000003</v>
      </c>
      <c r="V124" s="39">
        <v>78342586.500400007</v>
      </c>
      <c r="W124" s="39">
        <v>96105665.581100002</v>
      </c>
      <c r="X124" s="39">
        <v>24956470.368999999</v>
      </c>
      <c r="Y124" s="39">
        <v>9594349.0725999996</v>
      </c>
      <c r="Z124" s="39">
        <v>0</v>
      </c>
      <c r="AA124" s="39">
        <f t="shared" si="35"/>
        <v>9594349.0725999996</v>
      </c>
      <c r="AB124" s="39">
        <v>742212283.63119996</v>
      </c>
      <c r="AC124" s="45">
        <f t="shared" si="20"/>
        <v>1088525549.0476</v>
      </c>
    </row>
    <row r="125" spans="1:29" ht="24.9" customHeight="1">
      <c r="A125" s="167"/>
      <c r="B125" s="162"/>
      <c r="C125" s="35">
        <v>4</v>
      </c>
      <c r="D125" s="39" t="s">
        <v>370</v>
      </c>
      <c r="E125" s="39">
        <v>89605944.230800003</v>
      </c>
      <c r="F125" s="39">
        <f t="shared" si="25"/>
        <v>-8049189.7800000003</v>
      </c>
      <c r="G125" s="39">
        <v>48292501.587800004</v>
      </c>
      <c r="H125" s="39">
        <v>59242146.768299997</v>
      </c>
      <c r="I125" s="39">
        <v>5424955.0505999997</v>
      </c>
      <c r="J125" s="39">
        <v>5914217.7775999997</v>
      </c>
      <c r="K125" s="39">
        <f t="shared" si="34"/>
        <v>2957108.8887999998</v>
      </c>
      <c r="L125" s="39">
        <f t="shared" si="22"/>
        <v>2957108.8887999998</v>
      </c>
      <c r="M125" s="39">
        <v>118976325.31460001</v>
      </c>
      <c r="N125" s="40">
        <f t="shared" si="26"/>
        <v>316449792.06090003</v>
      </c>
      <c r="O125" s="43"/>
      <c r="P125" s="162"/>
      <c r="Q125" s="47">
        <v>3</v>
      </c>
      <c r="R125" s="162"/>
      <c r="S125" s="39" t="s">
        <v>371</v>
      </c>
      <c r="T125" s="39">
        <v>234426176.3475</v>
      </c>
      <c r="U125" s="39">
        <f t="shared" si="27"/>
        <v>-8049189.7800000003</v>
      </c>
      <c r="V125" s="39">
        <v>126342360.3273</v>
      </c>
      <c r="W125" s="39">
        <v>154988712.68810001</v>
      </c>
      <c r="X125" s="39">
        <v>31236398.270300001</v>
      </c>
      <c r="Y125" s="39">
        <v>15472717.480799999</v>
      </c>
      <c r="Z125" s="39">
        <v>0</v>
      </c>
      <c r="AA125" s="39">
        <f t="shared" si="35"/>
        <v>15472717.480799999</v>
      </c>
      <c r="AB125" s="39">
        <v>885569655.23199999</v>
      </c>
      <c r="AC125" s="45">
        <f t="shared" si="20"/>
        <v>1439986830.566</v>
      </c>
    </row>
    <row r="126" spans="1:29" ht="24.9" customHeight="1">
      <c r="A126" s="167"/>
      <c r="B126" s="162"/>
      <c r="C126" s="35">
        <v>5</v>
      </c>
      <c r="D126" s="39" t="s">
        <v>372</v>
      </c>
      <c r="E126" s="39">
        <v>94168035.172900006</v>
      </c>
      <c r="F126" s="39">
        <f t="shared" si="25"/>
        <v>-8049189.7800000003</v>
      </c>
      <c r="G126" s="39">
        <v>50751208.830399998</v>
      </c>
      <c r="H126" s="39">
        <v>62258331.280299999</v>
      </c>
      <c r="I126" s="39">
        <v>5943284.5696999999</v>
      </c>
      <c r="J126" s="39">
        <v>6215327.2585000005</v>
      </c>
      <c r="K126" s="39">
        <f t="shared" si="34"/>
        <v>3107663.6292500002</v>
      </c>
      <c r="L126" s="39">
        <f t="shared" si="22"/>
        <v>3107663.6292500002</v>
      </c>
      <c r="M126" s="39">
        <v>130808683.68780001</v>
      </c>
      <c r="N126" s="40">
        <f t="shared" si="26"/>
        <v>338988017.39035004</v>
      </c>
      <c r="O126" s="43"/>
      <c r="P126" s="162"/>
      <c r="Q126" s="47">
        <v>4</v>
      </c>
      <c r="R126" s="162"/>
      <c r="S126" s="39" t="s">
        <v>373</v>
      </c>
      <c r="T126" s="39">
        <v>91623948.623699993</v>
      </c>
      <c r="U126" s="39">
        <f t="shared" si="27"/>
        <v>-8049189.7800000003</v>
      </c>
      <c r="V126" s="39">
        <v>49380091.046099998</v>
      </c>
      <c r="W126" s="39">
        <v>60576331.832199998</v>
      </c>
      <c r="X126" s="39">
        <v>21085116.436799999</v>
      </c>
      <c r="Y126" s="39">
        <v>6047411.1451000003</v>
      </c>
      <c r="Z126" s="39">
        <v>0</v>
      </c>
      <c r="AA126" s="39">
        <f t="shared" si="35"/>
        <v>6047411.1451000003</v>
      </c>
      <c r="AB126" s="39">
        <v>653837523.13020003</v>
      </c>
      <c r="AC126" s="45">
        <f t="shared" si="20"/>
        <v>874501232.43410003</v>
      </c>
    </row>
    <row r="127" spans="1:29" ht="24.9" customHeight="1">
      <c r="A127" s="167"/>
      <c r="B127" s="162"/>
      <c r="C127" s="35">
        <v>6</v>
      </c>
      <c r="D127" s="39" t="s">
        <v>374</v>
      </c>
      <c r="E127" s="39">
        <v>92581796.685900003</v>
      </c>
      <c r="F127" s="39">
        <f t="shared" si="25"/>
        <v>-8049189.7800000003</v>
      </c>
      <c r="G127" s="39">
        <v>49896316.609700002</v>
      </c>
      <c r="H127" s="39">
        <v>61209604.278300002</v>
      </c>
      <c r="I127" s="39">
        <v>6019666.6316999998</v>
      </c>
      <c r="J127" s="39">
        <v>6110631.5272000004</v>
      </c>
      <c r="K127" s="39">
        <f t="shared" si="34"/>
        <v>3055315.7636000002</v>
      </c>
      <c r="L127" s="39">
        <f t="shared" si="22"/>
        <v>3055315.7636000002</v>
      </c>
      <c r="M127" s="39">
        <v>132552323.3951</v>
      </c>
      <c r="N127" s="40">
        <f t="shared" si="26"/>
        <v>337265833.58429992</v>
      </c>
      <c r="O127" s="43"/>
      <c r="P127" s="162"/>
      <c r="Q127" s="47">
        <v>5</v>
      </c>
      <c r="R127" s="162"/>
      <c r="S127" s="39" t="s">
        <v>375</v>
      </c>
      <c r="T127" s="39">
        <v>77032474.306700006</v>
      </c>
      <c r="U127" s="39">
        <f t="shared" si="27"/>
        <v>-8049189.7800000003</v>
      </c>
      <c r="V127" s="39">
        <v>41516117.258699998</v>
      </c>
      <c r="W127" s="39">
        <v>50929312.647600003</v>
      </c>
      <c r="X127" s="39">
        <v>20018687.436999999</v>
      </c>
      <c r="Y127" s="39">
        <v>5084337.1264000004</v>
      </c>
      <c r="Z127" s="39">
        <v>0</v>
      </c>
      <c r="AA127" s="39">
        <f t="shared" si="35"/>
        <v>5084337.1264000004</v>
      </c>
      <c r="AB127" s="39">
        <v>629493221.60039997</v>
      </c>
      <c r="AC127" s="45">
        <f t="shared" si="20"/>
        <v>816024960.59679997</v>
      </c>
    </row>
    <row r="128" spans="1:29" ht="24.9" customHeight="1">
      <c r="A128" s="167"/>
      <c r="B128" s="162"/>
      <c r="C128" s="35">
        <v>7</v>
      </c>
      <c r="D128" s="39" t="s">
        <v>376</v>
      </c>
      <c r="E128" s="39">
        <v>127908084.9367</v>
      </c>
      <c r="F128" s="39">
        <f t="shared" si="25"/>
        <v>-8049189.7800000003</v>
      </c>
      <c r="G128" s="39">
        <v>68935174.423099995</v>
      </c>
      <c r="H128" s="39">
        <v>84565255.192900002</v>
      </c>
      <c r="I128" s="39">
        <v>7418950.0384</v>
      </c>
      <c r="J128" s="39">
        <v>8442255.4365999997</v>
      </c>
      <c r="K128" s="39">
        <f t="shared" si="34"/>
        <v>4221127.7182999998</v>
      </c>
      <c r="L128" s="39">
        <f t="shared" si="22"/>
        <v>4221127.7182999998</v>
      </c>
      <c r="M128" s="39">
        <v>164494981.72659999</v>
      </c>
      <c r="N128" s="40">
        <f t="shared" si="26"/>
        <v>449494384.25599998</v>
      </c>
      <c r="O128" s="43"/>
      <c r="P128" s="162"/>
      <c r="Q128" s="47">
        <v>6</v>
      </c>
      <c r="R128" s="162"/>
      <c r="S128" s="39" t="s">
        <v>377</v>
      </c>
      <c r="T128" s="39">
        <v>86119464.2861</v>
      </c>
      <c r="U128" s="39">
        <f t="shared" si="27"/>
        <v>-8049189.7800000003</v>
      </c>
      <c r="V128" s="39">
        <v>46413487.425099999</v>
      </c>
      <c r="W128" s="39">
        <v>56937092.585100003</v>
      </c>
      <c r="X128" s="39">
        <v>20269743.214499999</v>
      </c>
      <c r="Y128" s="39">
        <v>5684101.3289999999</v>
      </c>
      <c r="Z128" s="39">
        <v>0</v>
      </c>
      <c r="AA128" s="39">
        <f t="shared" si="35"/>
        <v>5684101.3289999999</v>
      </c>
      <c r="AB128" s="39">
        <v>635224290.00639999</v>
      </c>
      <c r="AC128" s="45">
        <f t="shared" si="20"/>
        <v>842598989.06620002</v>
      </c>
    </row>
    <row r="129" spans="1:29" ht="24.9" customHeight="1">
      <c r="A129" s="167"/>
      <c r="B129" s="163"/>
      <c r="C129" s="35">
        <v>8</v>
      </c>
      <c r="D129" s="39" t="s">
        <v>378</v>
      </c>
      <c r="E129" s="39">
        <v>118063943.6415</v>
      </c>
      <c r="F129" s="39">
        <f t="shared" si="25"/>
        <v>-8049189.7800000003</v>
      </c>
      <c r="G129" s="39">
        <v>63629742.811300002</v>
      </c>
      <c r="H129" s="39">
        <v>78056891.619200006</v>
      </c>
      <c r="I129" s="39">
        <v>7777913.9921000004</v>
      </c>
      <c r="J129" s="39">
        <v>7792517.3421</v>
      </c>
      <c r="K129" s="39">
        <f t="shared" si="34"/>
        <v>3896258.67105</v>
      </c>
      <c r="L129" s="39">
        <f t="shared" si="22"/>
        <v>3896258.67105</v>
      </c>
      <c r="M129" s="39">
        <v>172689363.84639999</v>
      </c>
      <c r="N129" s="40">
        <f t="shared" si="26"/>
        <v>436064924.80154997</v>
      </c>
      <c r="O129" s="43"/>
      <c r="P129" s="162"/>
      <c r="Q129" s="47">
        <v>7</v>
      </c>
      <c r="R129" s="162"/>
      <c r="S129" s="39" t="s">
        <v>379</v>
      </c>
      <c r="T129" s="39">
        <v>79070825.355100006</v>
      </c>
      <c r="U129" s="39">
        <f t="shared" si="27"/>
        <v>-8049189.7800000003</v>
      </c>
      <c r="V129" s="39">
        <v>42614672.4058</v>
      </c>
      <c r="W129" s="39">
        <v>52276949.715800002</v>
      </c>
      <c r="X129" s="39">
        <v>19638332.2742</v>
      </c>
      <c r="Y129" s="39">
        <v>5218873.4243999999</v>
      </c>
      <c r="Z129" s="39">
        <v>0</v>
      </c>
      <c r="AA129" s="39">
        <f t="shared" si="35"/>
        <v>5218873.4243999999</v>
      </c>
      <c r="AB129" s="39">
        <v>620810523.76189995</v>
      </c>
      <c r="AC129" s="45">
        <f t="shared" si="20"/>
        <v>811580987.15719998</v>
      </c>
    </row>
    <row r="130" spans="1:29" ht="24.9" customHeight="1">
      <c r="A130" s="35"/>
      <c r="B130" s="174" t="s">
        <v>380</v>
      </c>
      <c r="C130" s="175"/>
      <c r="D130" s="40"/>
      <c r="E130" s="40">
        <f>SUM(E122:E129)</f>
        <v>799313394.02240002</v>
      </c>
      <c r="F130" s="40">
        <f t="shared" ref="F130:N130" si="36">SUM(F122:F129)</f>
        <v>-64393518.240000002</v>
      </c>
      <c r="G130" s="40">
        <f t="shared" si="36"/>
        <v>430784404.77719998</v>
      </c>
      <c r="H130" s="40">
        <f t="shared" si="36"/>
        <v>528458706.71969998</v>
      </c>
      <c r="I130" s="40">
        <f t="shared" si="36"/>
        <v>50338665.098999999</v>
      </c>
      <c r="J130" s="40">
        <f t="shared" si="36"/>
        <v>52756695.1655</v>
      </c>
      <c r="K130" s="40">
        <f t="shared" si="36"/>
        <v>26378347.58275</v>
      </c>
      <c r="L130" s="40">
        <f t="shared" si="36"/>
        <v>26378347.58275</v>
      </c>
      <c r="M130" s="40">
        <f t="shared" si="36"/>
        <v>1110213749.3807001</v>
      </c>
      <c r="N130" s="40">
        <f t="shared" si="36"/>
        <v>2881093749.3417501</v>
      </c>
      <c r="O130" s="43"/>
      <c r="P130" s="162"/>
      <c r="Q130" s="47">
        <v>8</v>
      </c>
      <c r="R130" s="162"/>
      <c r="S130" s="39" t="s">
        <v>381</v>
      </c>
      <c r="T130" s="39">
        <v>95390538.863900006</v>
      </c>
      <c r="U130" s="39">
        <f t="shared" si="27"/>
        <v>-8049189.7800000003</v>
      </c>
      <c r="V130" s="39">
        <v>51410068.707999997</v>
      </c>
      <c r="W130" s="39">
        <v>63066578.363799997</v>
      </c>
      <c r="X130" s="39">
        <v>20763708.7601</v>
      </c>
      <c r="Y130" s="39">
        <v>6296015.5779999997</v>
      </c>
      <c r="Z130" s="39">
        <v>0</v>
      </c>
      <c r="AA130" s="39">
        <f t="shared" si="35"/>
        <v>6296015.5779999997</v>
      </c>
      <c r="AB130" s="39">
        <v>646500470.78330004</v>
      </c>
      <c r="AC130" s="45">
        <f t="shared" si="20"/>
        <v>875378191.27710009</v>
      </c>
    </row>
    <row r="131" spans="1:29" ht="24.9" customHeight="1">
      <c r="A131" s="167">
        <v>7</v>
      </c>
      <c r="B131" s="161" t="s">
        <v>382</v>
      </c>
      <c r="C131" s="35">
        <v>1</v>
      </c>
      <c r="D131" s="39" t="s">
        <v>383</v>
      </c>
      <c r="E131" s="39">
        <v>94075532.256400004</v>
      </c>
      <c r="F131" s="39">
        <f t="shared" si="25"/>
        <v>-8049189.7800000003</v>
      </c>
      <c r="G131" s="39">
        <v>50701355.025700003</v>
      </c>
      <c r="H131" s="39">
        <v>62197173.826899998</v>
      </c>
      <c r="I131" s="39">
        <v>5563069.5559</v>
      </c>
      <c r="J131" s="39">
        <v>6209221.8333000001</v>
      </c>
      <c r="K131" s="39">
        <f t="shared" si="34"/>
        <v>3104610.91665</v>
      </c>
      <c r="L131" s="39">
        <f t="shared" ref="L131:L153" si="37">J131-K131</f>
        <v>3104610.91665</v>
      </c>
      <c r="M131" s="39">
        <v>118255030.1945</v>
      </c>
      <c r="N131" s="40">
        <f t="shared" si="26"/>
        <v>325847581.99604994</v>
      </c>
      <c r="O131" s="43"/>
      <c r="P131" s="162"/>
      <c r="Q131" s="47">
        <v>9</v>
      </c>
      <c r="R131" s="162"/>
      <c r="S131" s="39" t="s">
        <v>384</v>
      </c>
      <c r="T131" s="39">
        <v>63695751.503399998</v>
      </c>
      <c r="U131" s="39">
        <f t="shared" si="27"/>
        <v>-8049189.7800000003</v>
      </c>
      <c r="V131" s="39">
        <v>34328383.089100003</v>
      </c>
      <c r="W131" s="39">
        <v>42111860.898100004</v>
      </c>
      <c r="X131" s="39">
        <v>18962023.069200002</v>
      </c>
      <c r="Y131" s="39">
        <v>4204079.8646999998</v>
      </c>
      <c r="Z131" s="39">
        <v>0</v>
      </c>
      <c r="AA131" s="39">
        <f t="shared" si="35"/>
        <v>4204079.8646999998</v>
      </c>
      <c r="AB131" s="39">
        <v>605371825.81149995</v>
      </c>
      <c r="AC131" s="45">
        <f t="shared" si="20"/>
        <v>760624734.45599997</v>
      </c>
    </row>
    <row r="132" spans="1:29" ht="24.9" customHeight="1">
      <c r="A132" s="167"/>
      <c r="B132" s="162"/>
      <c r="C132" s="35">
        <v>2</v>
      </c>
      <c r="D132" s="39" t="s">
        <v>385</v>
      </c>
      <c r="E132" s="39">
        <v>83007422.851400003</v>
      </c>
      <c r="F132" s="39">
        <f t="shared" si="25"/>
        <v>-8049189.7800000003</v>
      </c>
      <c r="G132" s="39">
        <v>44736274.298100002</v>
      </c>
      <c r="H132" s="39">
        <v>54879594.982699998</v>
      </c>
      <c r="I132" s="39">
        <v>4892779.9343999997</v>
      </c>
      <c r="J132" s="39">
        <v>5478698.7638999997</v>
      </c>
      <c r="K132" s="39">
        <f t="shared" si="34"/>
        <v>2739349.3819499998</v>
      </c>
      <c r="L132" s="39">
        <f t="shared" si="37"/>
        <v>2739349.3819499998</v>
      </c>
      <c r="M132" s="39">
        <v>102953746.509</v>
      </c>
      <c r="N132" s="40">
        <f t="shared" si="26"/>
        <v>285159978.17755002</v>
      </c>
      <c r="O132" s="43"/>
      <c r="P132" s="162"/>
      <c r="Q132" s="47">
        <v>10</v>
      </c>
      <c r="R132" s="162"/>
      <c r="S132" s="39" t="s">
        <v>386</v>
      </c>
      <c r="T132" s="39">
        <v>108607669.3655</v>
      </c>
      <c r="U132" s="39">
        <f t="shared" si="27"/>
        <v>-8049189.7800000003</v>
      </c>
      <c r="V132" s="39">
        <v>58533349.436899997</v>
      </c>
      <c r="W132" s="39">
        <v>71804962.761700004</v>
      </c>
      <c r="X132" s="39">
        <v>22245785.243900001</v>
      </c>
      <c r="Y132" s="39">
        <v>7168379.4469999997</v>
      </c>
      <c r="Z132" s="39">
        <v>0</v>
      </c>
      <c r="AA132" s="39">
        <f t="shared" si="35"/>
        <v>7168379.4469999997</v>
      </c>
      <c r="AB132" s="39">
        <v>680333118.63680005</v>
      </c>
      <c r="AC132" s="45">
        <f t="shared" si="20"/>
        <v>940644075.11180007</v>
      </c>
    </row>
    <row r="133" spans="1:29" ht="24.9" customHeight="1">
      <c r="A133" s="167"/>
      <c r="B133" s="162"/>
      <c r="C133" s="35">
        <v>3</v>
      </c>
      <c r="D133" s="39" t="s">
        <v>387</v>
      </c>
      <c r="E133" s="39">
        <v>80375864.015000001</v>
      </c>
      <c r="F133" s="39">
        <f t="shared" si="25"/>
        <v>-8049189.7800000003</v>
      </c>
      <c r="G133" s="39">
        <v>43318013.9318</v>
      </c>
      <c r="H133" s="39">
        <v>53139764.035599999</v>
      </c>
      <c r="I133" s="39">
        <v>4694334.6825000001</v>
      </c>
      <c r="J133" s="39">
        <v>5305009.2596000005</v>
      </c>
      <c r="K133" s="39">
        <f t="shared" si="34"/>
        <v>2652504.6298000002</v>
      </c>
      <c r="L133" s="39">
        <f t="shared" si="37"/>
        <v>2652504.6298000002</v>
      </c>
      <c r="M133" s="39">
        <v>98423664.289100006</v>
      </c>
      <c r="N133" s="40">
        <f t="shared" si="26"/>
        <v>274554955.80379999</v>
      </c>
      <c r="O133" s="43"/>
      <c r="P133" s="162"/>
      <c r="Q133" s="47">
        <v>11</v>
      </c>
      <c r="R133" s="162"/>
      <c r="S133" s="39" t="s">
        <v>388</v>
      </c>
      <c r="T133" s="39">
        <v>93885957.354499996</v>
      </c>
      <c r="U133" s="39">
        <f t="shared" si="27"/>
        <v>-8049189.7800000003</v>
      </c>
      <c r="V133" s="39">
        <v>50599184.948399998</v>
      </c>
      <c r="W133" s="39">
        <v>62071838.122199997</v>
      </c>
      <c r="X133" s="39">
        <v>21032537.649</v>
      </c>
      <c r="Y133" s="39">
        <v>6196709.4128</v>
      </c>
      <c r="Z133" s="39">
        <v>0</v>
      </c>
      <c r="AA133" s="39">
        <f t="shared" si="35"/>
        <v>6196709.4128</v>
      </c>
      <c r="AB133" s="39">
        <v>652637261.44809997</v>
      </c>
      <c r="AC133" s="45">
        <f t="shared" si="20"/>
        <v>878374299.15499997</v>
      </c>
    </row>
    <row r="134" spans="1:29" ht="24.9" customHeight="1">
      <c r="A134" s="167"/>
      <c r="B134" s="162"/>
      <c r="C134" s="35">
        <v>4</v>
      </c>
      <c r="D134" s="39" t="s">
        <v>389</v>
      </c>
      <c r="E134" s="39">
        <v>95284536.181500003</v>
      </c>
      <c r="F134" s="39">
        <f t="shared" si="25"/>
        <v>-8049189.7800000003</v>
      </c>
      <c r="G134" s="39">
        <v>51352939.298199996</v>
      </c>
      <c r="H134" s="39">
        <v>62996495.6642</v>
      </c>
      <c r="I134" s="39">
        <v>5825847.1234999998</v>
      </c>
      <c r="J134" s="39">
        <v>6289019.1342000002</v>
      </c>
      <c r="K134" s="39">
        <f t="shared" si="34"/>
        <v>3144509.5671000001</v>
      </c>
      <c r="L134" s="39">
        <f t="shared" si="37"/>
        <v>3144509.5671000001</v>
      </c>
      <c r="M134" s="39">
        <v>124253682.09029999</v>
      </c>
      <c r="N134" s="40">
        <f t="shared" si="26"/>
        <v>334808820.14479995</v>
      </c>
      <c r="O134" s="43"/>
      <c r="P134" s="162"/>
      <c r="Q134" s="47">
        <v>12</v>
      </c>
      <c r="R134" s="162"/>
      <c r="S134" s="39" t="s">
        <v>390</v>
      </c>
      <c r="T134" s="39">
        <v>129088534.6911</v>
      </c>
      <c r="U134" s="39">
        <f t="shared" si="27"/>
        <v>-8049189.7800000003</v>
      </c>
      <c r="V134" s="39">
        <v>69571369.623400003</v>
      </c>
      <c r="W134" s="39">
        <v>85345698.702600002</v>
      </c>
      <c r="X134" s="39">
        <v>23385602.3829</v>
      </c>
      <c r="Y134" s="39">
        <v>8520168.0905000009</v>
      </c>
      <c r="Z134" s="39">
        <v>0</v>
      </c>
      <c r="AA134" s="39">
        <f t="shared" si="35"/>
        <v>8520168.0905000009</v>
      </c>
      <c r="AB134" s="39">
        <v>706352714.99339998</v>
      </c>
      <c r="AC134" s="45">
        <f t="shared" si="20"/>
        <v>1014214898.7039</v>
      </c>
    </row>
    <row r="135" spans="1:29" ht="24.9" customHeight="1">
      <c r="A135" s="167"/>
      <c r="B135" s="162"/>
      <c r="C135" s="35">
        <v>5</v>
      </c>
      <c r="D135" s="39" t="s">
        <v>391</v>
      </c>
      <c r="E135" s="39">
        <v>123664492.60860001</v>
      </c>
      <c r="F135" s="39">
        <f t="shared" si="25"/>
        <v>-8049189.7800000003</v>
      </c>
      <c r="G135" s="39">
        <v>66648119.797499999</v>
      </c>
      <c r="H135" s="39">
        <v>81759643.113600001</v>
      </c>
      <c r="I135" s="39">
        <v>7467902.7681999998</v>
      </c>
      <c r="J135" s="39">
        <v>8162167.6655999999</v>
      </c>
      <c r="K135" s="39">
        <f t="shared" si="34"/>
        <v>4081083.8328</v>
      </c>
      <c r="L135" s="39">
        <f t="shared" si="37"/>
        <v>4081083.8328</v>
      </c>
      <c r="M135" s="39">
        <v>161738313.27509999</v>
      </c>
      <c r="N135" s="40">
        <f t="shared" si="26"/>
        <v>437310365.61579996</v>
      </c>
      <c r="O135" s="43"/>
      <c r="P135" s="162"/>
      <c r="Q135" s="47">
        <v>13</v>
      </c>
      <c r="R135" s="162"/>
      <c r="S135" s="39" t="s">
        <v>392</v>
      </c>
      <c r="T135" s="39">
        <v>139665453.53560001</v>
      </c>
      <c r="U135" s="39">
        <f t="shared" si="27"/>
        <v>-8049189.7800000003</v>
      </c>
      <c r="V135" s="39">
        <v>75271726.6083</v>
      </c>
      <c r="W135" s="39">
        <v>92338531.420599997</v>
      </c>
      <c r="X135" s="39">
        <v>24758511.761700001</v>
      </c>
      <c r="Y135" s="39">
        <v>9218271.3469999991</v>
      </c>
      <c r="Z135" s="39">
        <v>0</v>
      </c>
      <c r="AA135" s="39">
        <f t="shared" si="35"/>
        <v>9218271.3469999991</v>
      </c>
      <c r="AB135" s="39">
        <v>737693310.47309995</v>
      </c>
      <c r="AC135" s="45">
        <f t="shared" si="20"/>
        <v>1070896615.3662999</v>
      </c>
    </row>
    <row r="136" spans="1:29" ht="24.9" customHeight="1">
      <c r="A136" s="167"/>
      <c r="B136" s="162"/>
      <c r="C136" s="35">
        <v>6</v>
      </c>
      <c r="D136" s="39" t="s">
        <v>393</v>
      </c>
      <c r="E136" s="39">
        <v>101035440.4236</v>
      </c>
      <c r="F136" s="39">
        <f t="shared" si="25"/>
        <v>-8049189.7800000003</v>
      </c>
      <c r="G136" s="39">
        <v>54452349.215899996</v>
      </c>
      <c r="H136" s="39">
        <v>66798653.167099997</v>
      </c>
      <c r="I136" s="39">
        <v>5697605.6615000004</v>
      </c>
      <c r="J136" s="39">
        <v>6668593.2841999996</v>
      </c>
      <c r="K136" s="39">
        <f t="shared" si="34"/>
        <v>3334296.6420999998</v>
      </c>
      <c r="L136" s="39">
        <f t="shared" si="37"/>
        <v>3334296.6420999998</v>
      </c>
      <c r="M136" s="39">
        <v>121326202.7924</v>
      </c>
      <c r="N136" s="40">
        <f t="shared" si="26"/>
        <v>344595358.12260002</v>
      </c>
      <c r="O136" s="43"/>
      <c r="P136" s="162"/>
      <c r="Q136" s="47">
        <v>14</v>
      </c>
      <c r="R136" s="162"/>
      <c r="S136" s="39" t="s">
        <v>394</v>
      </c>
      <c r="T136" s="39">
        <v>75184073.134000003</v>
      </c>
      <c r="U136" s="39">
        <f t="shared" si="27"/>
        <v>-8049189.7800000003</v>
      </c>
      <c r="V136" s="39">
        <v>40519934.278499998</v>
      </c>
      <c r="W136" s="39">
        <v>49707259.194499999</v>
      </c>
      <c r="X136" s="39">
        <v>19934847.015700001</v>
      </c>
      <c r="Y136" s="39">
        <v>4962337.9982000003</v>
      </c>
      <c r="Z136" s="39">
        <v>0</v>
      </c>
      <c r="AA136" s="39">
        <f t="shared" si="35"/>
        <v>4962337.9982000003</v>
      </c>
      <c r="AB136" s="39">
        <v>627579323.44529998</v>
      </c>
      <c r="AC136" s="45">
        <f t="shared" ref="AC136:AC199" si="38">T136+U136+V136+W136+X136+AA136+AB136</f>
        <v>809838585.28620005</v>
      </c>
    </row>
    <row r="137" spans="1:29" ht="24.9" customHeight="1">
      <c r="A137" s="167"/>
      <c r="B137" s="162"/>
      <c r="C137" s="35">
        <v>7</v>
      </c>
      <c r="D137" s="39" t="s">
        <v>395</v>
      </c>
      <c r="E137" s="39">
        <v>95841546.745000005</v>
      </c>
      <c r="F137" s="39">
        <f t="shared" si="25"/>
        <v>-8049189.7800000003</v>
      </c>
      <c r="G137" s="39">
        <v>51653136.274599999</v>
      </c>
      <c r="H137" s="39">
        <v>63364758.080799997</v>
      </c>
      <c r="I137" s="39">
        <v>5401894.9417000003</v>
      </c>
      <c r="J137" s="39">
        <v>6325783.233</v>
      </c>
      <c r="K137" s="39">
        <f t="shared" si="34"/>
        <v>3162891.6165</v>
      </c>
      <c r="L137" s="39">
        <f t="shared" si="37"/>
        <v>3162891.6165</v>
      </c>
      <c r="M137" s="39">
        <v>114575757.2112</v>
      </c>
      <c r="N137" s="40">
        <f t="shared" si="26"/>
        <v>325950795.0898</v>
      </c>
      <c r="O137" s="43"/>
      <c r="P137" s="162"/>
      <c r="Q137" s="47">
        <v>15</v>
      </c>
      <c r="R137" s="162"/>
      <c r="S137" s="39" t="s">
        <v>396</v>
      </c>
      <c r="T137" s="39">
        <v>90721658.962099999</v>
      </c>
      <c r="U137" s="39">
        <f t="shared" si="27"/>
        <v>-8049189.7800000003</v>
      </c>
      <c r="V137" s="39">
        <v>48893808.296800002</v>
      </c>
      <c r="W137" s="39">
        <v>59979791.312299997</v>
      </c>
      <c r="X137" s="39">
        <v>21080398.098900001</v>
      </c>
      <c r="Y137" s="39">
        <v>5987857.7571999999</v>
      </c>
      <c r="Z137" s="39">
        <v>0</v>
      </c>
      <c r="AA137" s="39">
        <f t="shared" si="35"/>
        <v>5987857.7571999999</v>
      </c>
      <c r="AB137" s="39">
        <v>653729813.53059995</v>
      </c>
      <c r="AC137" s="45">
        <f t="shared" si="38"/>
        <v>872344138.17789996</v>
      </c>
    </row>
    <row r="138" spans="1:29" ht="24.9" customHeight="1">
      <c r="A138" s="167"/>
      <c r="B138" s="162"/>
      <c r="C138" s="35">
        <v>8</v>
      </c>
      <c r="D138" s="39" t="s">
        <v>397</v>
      </c>
      <c r="E138" s="39">
        <v>82361672.984999999</v>
      </c>
      <c r="F138" s="39">
        <f t="shared" si="25"/>
        <v>-8049189.7800000003</v>
      </c>
      <c r="G138" s="39">
        <v>44388251.8904</v>
      </c>
      <c r="H138" s="39">
        <v>54452663.391400002</v>
      </c>
      <c r="I138" s="39">
        <v>4962835.6151000001</v>
      </c>
      <c r="J138" s="39">
        <v>5436077.6479000002</v>
      </c>
      <c r="K138" s="39">
        <f t="shared" si="34"/>
        <v>2718038.8239500001</v>
      </c>
      <c r="L138" s="39">
        <f t="shared" si="37"/>
        <v>2718038.8239500001</v>
      </c>
      <c r="M138" s="39">
        <v>104552968.41230001</v>
      </c>
      <c r="N138" s="40">
        <f t="shared" si="26"/>
        <v>285387241.33815002</v>
      </c>
      <c r="O138" s="43"/>
      <c r="P138" s="162"/>
      <c r="Q138" s="47">
        <v>16</v>
      </c>
      <c r="R138" s="162"/>
      <c r="S138" s="39" t="s">
        <v>398</v>
      </c>
      <c r="T138" s="39">
        <v>135817139.37290001</v>
      </c>
      <c r="U138" s="39">
        <f t="shared" si="27"/>
        <v>-8049189.7800000003</v>
      </c>
      <c r="V138" s="39">
        <v>73197704.4058</v>
      </c>
      <c r="W138" s="39">
        <v>89794253.868499994</v>
      </c>
      <c r="X138" s="39">
        <v>24415913.8814</v>
      </c>
      <c r="Y138" s="39">
        <v>8964272.9295000006</v>
      </c>
      <c r="Z138" s="39">
        <v>0</v>
      </c>
      <c r="AA138" s="39">
        <f t="shared" si="35"/>
        <v>8964272.9295000006</v>
      </c>
      <c r="AB138" s="39">
        <v>729872530.9332</v>
      </c>
      <c r="AC138" s="45">
        <f t="shared" si="38"/>
        <v>1054012625.6113</v>
      </c>
    </row>
    <row r="139" spans="1:29" ht="24.9" customHeight="1">
      <c r="A139" s="167"/>
      <c r="B139" s="162"/>
      <c r="C139" s="35">
        <v>9</v>
      </c>
      <c r="D139" s="39" t="s">
        <v>399</v>
      </c>
      <c r="E139" s="39">
        <v>104044035.5811</v>
      </c>
      <c r="F139" s="39">
        <f t="shared" si="25"/>
        <v>-8049189.7800000003</v>
      </c>
      <c r="G139" s="39">
        <v>56073810.689999998</v>
      </c>
      <c r="H139" s="39">
        <v>68787758.2139</v>
      </c>
      <c r="I139" s="39">
        <v>6047979.2780999998</v>
      </c>
      <c r="J139" s="39">
        <v>6867168.1344999997</v>
      </c>
      <c r="K139" s="39">
        <f t="shared" si="34"/>
        <v>3433584.0672499998</v>
      </c>
      <c r="L139" s="39">
        <f t="shared" si="37"/>
        <v>3433584.0672499998</v>
      </c>
      <c r="M139" s="39">
        <v>129324485.8205</v>
      </c>
      <c r="N139" s="40">
        <f t="shared" si="26"/>
        <v>359662463.87084997</v>
      </c>
      <c r="O139" s="43"/>
      <c r="P139" s="162"/>
      <c r="Q139" s="47">
        <v>17</v>
      </c>
      <c r="R139" s="162"/>
      <c r="S139" s="39" t="s">
        <v>400</v>
      </c>
      <c r="T139" s="39">
        <v>131785951.40019999</v>
      </c>
      <c r="U139" s="39">
        <f t="shared" si="27"/>
        <v>-8049189.7800000003</v>
      </c>
      <c r="V139" s="39">
        <v>71025123.6329</v>
      </c>
      <c r="W139" s="39">
        <v>87129070.977200001</v>
      </c>
      <c r="X139" s="39">
        <v>24046296.640000001</v>
      </c>
      <c r="Y139" s="39">
        <v>8698204.3803000003</v>
      </c>
      <c r="Z139" s="39">
        <v>0</v>
      </c>
      <c r="AA139" s="39">
        <f t="shared" si="35"/>
        <v>8698204.3803000003</v>
      </c>
      <c r="AB139" s="39">
        <v>721434956.95940006</v>
      </c>
      <c r="AC139" s="45">
        <f t="shared" si="38"/>
        <v>1036070414.21</v>
      </c>
    </row>
    <row r="140" spans="1:29" ht="24.9" customHeight="1">
      <c r="A140" s="167"/>
      <c r="B140" s="162"/>
      <c r="C140" s="35">
        <v>10</v>
      </c>
      <c r="D140" s="39" t="s">
        <v>401</v>
      </c>
      <c r="E140" s="39">
        <v>98437452.564999998</v>
      </c>
      <c r="F140" s="39">
        <f t="shared" si="25"/>
        <v>-8049189.7800000003</v>
      </c>
      <c r="G140" s="39">
        <v>53052181.695</v>
      </c>
      <c r="H140" s="39">
        <v>65081017.363499999</v>
      </c>
      <c r="I140" s="39">
        <v>6058071.8662999999</v>
      </c>
      <c r="J140" s="39">
        <v>6497119.5487000002</v>
      </c>
      <c r="K140" s="39">
        <f t="shared" si="34"/>
        <v>3248559.7743500001</v>
      </c>
      <c r="L140" s="39">
        <f t="shared" si="37"/>
        <v>3248559.7743500001</v>
      </c>
      <c r="M140" s="39">
        <v>129554878.1032</v>
      </c>
      <c r="N140" s="40">
        <f t="shared" si="26"/>
        <v>347382971.58735001</v>
      </c>
      <c r="O140" s="43"/>
      <c r="P140" s="162"/>
      <c r="Q140" s="47">
        <v>18</v>
      </c>
      <c r="R140" s="162"/>
      <c r="S140" s="39" t="s">
        <v>402</v>
      </c>
      <c r="T140" s="39">
        <v>134564477.4014</v>
      </c>
      <c r="U140" s="39">
        <f t="shared" si="27"/>
        <v>-8049189.7800000003</v>
      </c>
      <c r="V140" s="39">
        <v>72522590.932400003</v>
      </c>
      <c r="W140" s="39">
        <v>88966067.915000007</v>
      </c>
      <c r="X140" s="39">
        <v>24294252.702300001</v>
      </c>
      <c r="Y140" s="39">
        <v>8881594.0875000004</v>
      </c>
      <c r="Z140" s="39">
        <v>0</v>
      </c>
      <c r="AA140" s="39">
        <f t="shared" si="35"/>
        <v>8881594.0875000004</v>
      </c>
      <c r="AB140" s="39">
        <v>727095265.47160006</v>
      </c>
      <c r="AC140" s="45">
        <f t="shared" si="38"/>
        <v>1048275058.7302001</v>
      </c>
    </row>
    <row r="141" spans="1:29" ht="24.9" customHeight="1">
      <c r="A141" s="167"/>
      <c r="B141" s="162"/>
      <c r="C141" s="35">
        <v>11</v>
      </c>
      <c r="D141" s="39" t="s">
        <v>403</v>
      </c>
      <c r="E141" s="39">
        <v>112704313.50830001</v>
      </c>
      <c r="F141" s="39">
        <f t="shared" si="25"/>
        <v>-8049189.7800000003</v>
      </c>
      <c r="G141" s="39">
        <v>60741207.3583</v>
      </c>
      <c r="H141" s="39">
        <v>74513421.398599997</v>
      </c>
      <c r="I141" s="39">
        <v>6301658.7054000003</v>
      </c>
      <c r="J141" s="39">
        <v>7438768.2680000002</v>
      </c>
      <c r="K141" s="39">
        <f t="shared" si="34"/>
        <v>3719384.1340000001</v>
      </c>
      <c r="L141" s="39">
        <f t="shared" si="37"/>
        <v>3719384.1340000001</v>
      </c>
      <c r="M141" s="39">
        <v>135115446.56</v>
      </c>
      <c r="N141" s="40">
        <f t="shared" si="26"/>
        <v>385046241.88459998</v>
      </c>
      <c r="O141" s="43"/>
      <c r="P141" s="162"/>
      <c r="Q141" s="47">
        <v>19</v>
      </c>
      <c r="R141" s="162"/>
      <c r="S141" s="39" t="s">
        <v>404</v>
      </c>
      <c r="T141" s="39">
        <v>104073040.8664</v>
      </c>
      <c r="U141" s="39">
        <f t="shared" si="27"/>
        <v>-8049189.7800000003</v>
      </c>
      <c r="V141" s="39">
        <v>56089442.887199998</v>
      </c>
      <c r="W141" s="39">
        <v>68806934.791700006</v>
      </c>
      <c r="X141" s="39">
        <v>21979135.677000001</v>
      </c>
      <c r="Y141" s="39">
        <v>6869082.5564000001</v>
      </c>
      <c r="Z141" s="39">
        <v>0</v>
      </c>
      <c r="AA141" s="39">
        <f t="shared" si="35"/>
        <v>6869082.5564000001</v>
      </c>
      <c r="AB141" s="39">
        <v>674246077.24899995</v>
      </c>
      <c r="AC141" s="45">
        <f t="shared" si="38"/>
        <v>924014524.24769998</v>
      </c>
    </row>
    <row r="142" spans="1:29" ht="24.9" customHeight="1">
      <c r="A142" s="167"/>
      <c r="B142" s="162"/>
      <c r="C142" s="35">
        <v>12</v>
      </c>
      <c r="D142" s="39" t="s">
        <v>405</v>
      </c>
      <c r="E142" s="39">
        <v>86550274.377800003</v>
      </c>
      <c r="F142" s="39">
        <f t="shared" si="25"/>
        <v>-8049189.7800000003</v>
      </c>
      <c r="G142" s="39">
        <v>46645669.533299997</v>
      </c>
      <c r="H142" s="39">
        <v>57221918.7192</v>
      </c>
      <c r="I142" s="39">
        <v>5459192.0674000001</v>
      </c>
      <c r="J142" s="39">
        <v>5712535.8788999999</v>
      </c>
      <c r="K142" s="39">
        <f t="shared" si="34"/>
        <v>2856267.9394499999</v>
      </c>
      <c r="L142" s="39">
        <f t="shared" si="37"/>
        <v>2856267.9394499999</v>
      </c>
      <c r="M142" s="39">
        <v>115883728.493</v>
      </c>
      <c r="N142" s="40">
        <f t="shared" si="26"/>
        <v>306567861.35014999</v>
      </c>
      <c r="O142" s="43"/>
      <c r="P142" s="163"/>
      <c r="Q142" s="47">
        <v>20</v>
      </c>
      <c r="R142" s="163"/>
      <c r="S142" s="39" t="s">
        <v>406</v>
      </c>
      <c r="T142" s="39">
        <v>119046316.1742</v>
      </c>
      <c r="U142" s="39">
        <f t="shared" si="27"/>
        <v>-8049189.7800000003</v>
      </c>
      <c r="V142" s="39">
        <v>64159185.668099999</v>
      </c>
      <c r="W142" s="39">
        <v>78706378.193700001</v>
      </c>
      <c r="X142" s="39">
        <v>23050833.1349</v>
      </c>
      <c r="Y142" s="39">
        <v>7857356.4009999996</v>
      </c>
      <c r="Z142" s="39">
        <v>0</v>
      </c>
      <c r="AA142" s="39">
        <f t="shared" si="35"/>
        <v>7857356.4009999996</v>
      </c>
      <c r="AB142" s="39">
        <v>698710646.44840002</v>
      </c>
      <c r="AC142" s="45">
        <f t="shared" si="38"/>
        <v>983481526.24029994</v>
      </c>
    </row>
    <row r="143" spans="1:29" ht="24.9" customHeight="1">
      <c r="A143" s="167"/>
      <c r="B143" s="162"/>
      <c r="C143" s="35">
        <v>13</v>
      </c>
      <c r="D143" s="39" t="s">
        <v>407</v>
      </c>
      <c r="E143" s="39">
        <v>103967222.5563</v>
      </c>
      <c r="F143" s="39">
        <f t="shared" si="25"/>
        <v>-8049189.7800000003</v>
      </c>
      <c r="G143" s="39">
        <v>56032412.843599997</v>
      </c>
      <c r="H143" s="39">
        <v>68736973.988299996</v>
      </c>
      <c r="I143" s="39">
        <v>6816877.9299999997</v>
      </c>
      <c r="J143" s="39">
        <v>6862098.2816000003</v>
      </c>
      <c r="K143" s="39">
        <f t="shared" si="34"/>
        <v>3431049.1408000002</v>
      </c>
      <c r="L143" s="39">
        <f t="shared" si="37"/>
        <v>3431049.1408000002</v>
      </c>
      <c r="M143" s="39">
        <v>146876803.53799999</v>
      </c>
      <c r="N143" s="40">
        <f t="shared" si="26"/>
        <v>377812150.21699995</v>
      </c>
      <c r="O143" s="43"/>
      <c r="P143" s="35"/>
      <c r="Q143" s="175" t="s">
        <v>408</v>
      </c>
      <c r="R143" s="177"/>
      <c r="S143" s="40"/>
      <c r="T143" s="40">
        <f t="shared" ref="T143:Y143" si="39">SUM(T123:T142)</f>
        <v>2248253718.7459002</v>
      </c>
      <c r="U143" s="40">
        <f t="shared" si="39"/>
        <v>-160983795.59999999</v>
      </c>
      <c r="V143" s="40">
        <f t="shared" si="39"/>
        <v>1211680734.066</v>
      </c>
      <c r="W143" s="40">
        <f t="shared" si="39"/>
        <v>1486412290.1875002</v>
      </c>
      <c r="X143" s="40">
        <f t="shared" si="39"/>
        <v>449739560.05079997</v>
      </c>
      <c r="Y143" s="40">
        <f t="shared" si="39"/>
        <v>148390402.29029998</v>
      </c>
      <c r="Z143" s="40">
        <f t="shared" ref="Z143:AC143" si="40">SUM(Z123:Z142)</f>
        <v>0</v>
      </c>
      <c r="AA143" s="40">
        <f t="shared" si="40"/>
        <v>148390402.29029998</v>
      </c>
      <c r="AB143" s="40">
        <f t="shared" si="40"/>
        <v>13716780706.7883</v>
      </c>
      <c r="AC143" s="40">
        <f t="shared" si="40"/>
        <v>19100273616.528801</v>
      </c>
    </row>
    <row r="144" spans="1:29" ht="24.9" customHeight="1">
      <c r="A144" s="167"/>
      <c r="B144" s="162"/>
      <c r="C144" s="35">
        <v>14</v>
      </c>
      <c r="D144" s="39" t="s">
        <v>409</v>
      </c>
      <c r="E144" s="39">
        <v>76801003.316599995</v>
      </c>
      <c r="F144" s="39">
        <f t="shared" si="25"/>
        <v>-8049189.7800000003</v>
      </c>
      <c r="G144" s="39">
        <v>41391367.575499997</v>
      </c>
      <c r="H144" s="39">
        <v>50776277.729099996</v>
      </c>
      <c r="I144" s="39">
        <v>4716445.2794000003</v>
      </c>
      <c r="J144" s="39">
        <v>5069059.4587000003</v>
      </c>
      <c r="K144" s="39">
        <f t="shared" si="34"/>
        <v>2534529.7293500002</v>
      </c>
      <c r="L144" s="39">
        <f t="shared" si="37"/>
        <v>2534529.7293500002</v>
      </c>
      <c r="M144" s="39">
        <v>98928402.099099994</v>
      </c>
      <c r="N144" s="40">
        <f t="shared" si="26"/>
        <v>267098835.94904995</v>
      </c>
      <c r="O144" s="43"/>
      <c r="P144" s="161">
        <v>25</v>
      </c>
      <c r="Q144" s="47">
        <v>1</v>
      </c>
      <c r="R144" s="161" t="s">
        <v>111</v>
      </c>
      <c r="S144" s="39" t="s">
        <v>410</v>
      </c>
      <c r="T144" s="39">
        <v>77892158.394700006</v>
      </c>
      <c r="U144" s="39">
        <f t="shared" si="27"/>
        <v>-8049189.7800000003</v>
      </c>
      <c r="V144" s="39">
        <v>41979438.029899999</v>
      </c>
      <c r="W144" s="39">
        <v>51497684.883900002</v>
      </c>
      <c r="X144" s="39">
        <v>5160716.3800999997</v>
      </c>
      <c r="Y144" s="39">
        <v>5141078.4391999999</v>
      </c>
      <c r="Z144" s="39"/>
      <c r="AA144" s="39">
        <f t="shared" ref="AA144:AA207" si="41">Y144-Z144</f>
        <v>5141078.4391999999</v>
      </c>
      <c r="AB144" s="39">
        <v>107175403.0508</v>
      </c>
      <c r="AC144" s="45">
        <f t="shared" si="38"/>
        <v>280797289.39860004</v>
      </c>
    </row>
    <row r="145" spans="1:29" ht="24.9" customHeight="1">
      <c r="A145" s="167"/>
      <c r="B145" s="162"/>
      <c r="C145" s="35">
        <v>15</v>
      </c>
      <c r="D145" s="39" t="s">
        <v>411</v>
      </c>
      <c r="E145" s="39">
        <v>80681079.078299999</v>
      </c>
      <c r="F145" s="39">
        <f t="shared" si="25"/>
        <v>-8049189.7800000003</v>
      </c>
      <c r="G145" s="39">
        <v>43482507.4714</v>
      </c>
      <c r="H145" s="39">
        <v>53341554.170599997</v>
      </c>
      <c r="I145" s="39">
        <v>5032256.5418999996</v>
      </c>
      <c r="J145" s="39">
        <v>5325154.2215999998</v>
      </c>
      <c r="K145" s="39">
        <f t="shared" si="34"/>
        <v>2662577.1107999999</v>
      </c>
      <c r="L145" s="39">
        <f t="shared" si="37"/>
        <v>2662577.1107999999</v>
      </c>
      <c r="M145" s="39">
        <v>106137700.2348</v>
      </c>
      <c r="N145" s="40">
        <f t="shared" si="26"/>
        <v>283288484.82779998</v>
      </c>
      <c r="O145" s="43"/>
      <c r="P145" s="162"/>
      <c r="Q145" s="47">
        <v>2</v>
      </c>
      <c r="R145" s="162"/>
      <c r="S145" s="39" t="s">
        <v>412</v>
      </c>
      <c r="T145" s="39">
        <v>87798526.733899996</v>
      </c>
      <c r="U145" s="39">
        <f t="shared" si="27"/>
        <v>-8049189.7800000003</v>
      </c>
      <c r="V145" s="39">
        <v>47318406.475100003</v>
      </c>
      <c r="W145" s="39">
        <v>58047189.295999996</v>
      </c>
      <c r="X145" s="39">
        <v>5151660.5566999996</v>
      </c>
      <c r="Y145" s="39">
        <v>5794923.6752000004</v>
      </c>
      <c r="Z145" s="39"/>
      <c r="AA145" s="39">
        <f t="shared" si="41"/>
        <v>5794923.6752000004</v>
      </c>
      <c r="AB145" s="39">
        <v>106968677.90000001</v>
      </c>
      <c r="AC145" s="45">
        <f t="shared" si="38"/>
        <v>303030194.85689998</v>
      </c>
    </row>
    <row r="146" spans="1:29" ht="24.9" customHeight="1">
      <c r="A146" s="167"/>
      <c r="B146" s="162"/>
      <c r="C146" s="35">
        <v>16</v>
      </c>
      <c r="D146" s="39" t="s">
        <v>413</v>
      </c>
      <c r="E146" s="39">
        <v>73590983.422000006</v>
      </c>
      <c r="F146" s="39">
        <f t="shared" si="25"/>
        <v>-8049189.7800000003</v>
      </c>
      <c r="G146" s="39">
        <v>39661349.637699999</v>
      </c>
      <c r="H146" s="39">
        <v>48654002.568099998</v>
      </c>
      <c r="I146" s="39">
        <v>4426859.9353999998</v>
      </c>
      <c r="J146" s="39">
        <v>4857190.0687999995</v>
      </c>
      <c r="K146" s="39">
        <f t="shared" si="34"/>
        <v>2428595.0343999998</v>
      </c>
      <c r="L146" s="39">
        <f t="shared" si="37"/>
        <v>2428595.0343999998</v>
      </c>
      <c r="M146" s="39">
        <v>92317785.796399996</v>
      </c>
      <c r="N146" s="40">
        <f t="shared" si="26"/>
        <v>253030386.61399999</v>
      </c>
      <c r="O146" s="43"/>
      <c r="P146" s="162"/>
      <c r="Q146" s="47">
        <v>3</v>
      </c>
      <c r="R146" s="162"/>
      <c r="S146" s="39" t="s">
        <v>414</v>
      </c>
      <c r="T146" s="39">
        <v>89897897.527400002</v>
      </c>
      <c r="U146" s="39">
        <f t="shared" si="27"/>
        <v>-8049189.7800000003</v>
      </c>
      <c r="V146" s="39">
        <v>48449847.790200002</v>
      </c>
      <c r="W146" s="39">
        <v>59435169.008199997</v>
      </c>
      <c r="X146" s="39">
        <v>5437648.9615000002</v>
      </c>
      <c r="Y146" s="39">
        <v>5933487.4297000002</v>
      </c>
      <c r="Z146" s="39"/>
      <c r="AA146" s="39">
        <f t="shared" si="41"/>
        <v>5933487.4297000002</v>
      </c>
      <c r="AB146" s="39">
        <v>113497183.7455</v>
      </c>
      <c r="AC146" s="45">
        <f t="shared" si="38"/>
        <v>314602044.6825</v>
      </c>
    </row>
    <row r="147" spans="1:29" ht="24.9" customHeight="1">
      <c r="A147" s="167"/>
      <c r="B147" s="162"/>
      <c r="C147" s="35">
        <v>17</v>
      </c>
      <c r="D147" s="39" t="s">
        <v>415</v>
      </c>
      <c r="E147" s="39">
        <v>93115075.1664</v>
      </c>
      <c r="F147" s="39">
        <f t="shared" si="25"/>
        <v>-8049189.7800000003</v>
      </c>
      <c r="G147" s="39">
        <v>50183723.344800003</v>
      </c>
      <c r="H147" s="39">
        <v>61562176.446099997</v>
      </c>
      <c r="I147" s="39">
        <v>5471601.5077</v>
      </c>
      <c r="J147" s="39">
        <v>6145829.2487000003</v>
      </c>
      <c r="K147" s="39">
        <f t="shared" si="34"/>
        <v>3072914.6243500002</v>
      </c>
      <c r="L147" s="39">
        <f t="shared" si="37"/>
        <v>3072914.6243500002</v>
      </c>
      <c r="M147" s="39">
        <v>116167009.57009999</v>
      </c>
      <c r="N147" s="40">
        <f t="shared" si="26"/>
        <v>321523310.87945002</v>
      </c>
      <c r="O147" s="43"/>
      <c r="P147" s="162"/>
      <c r="Q147" s="47">
        <v>4</v>
      </c>
      <c r="R147" s="162"/>
      <c r="S147" s="39" t="s">
        <v>416</v>
      </c>
      <c r="T147" s="39">
        <v>106067268.26270001</v>
      </c>
      <c r="U147" s="39">
        <f t="shared" si="27"/>
        <v>-8049189.7800000003</v>
      </c>
      <c r="V147" s="39">
        <v>57164217.8983</v>
      </c>
      <c r="W147" s="39">
        <v>70125399.912699997</v>
      </c>
      <c r="X147" s="39">
        <v>6134503.0368999997</v>
      </c>
      <c r="Y147" s="39">
        <v>7000706.5822000001</v>
      </c>
      <c r="Z147" s="39"/>
      <c r="AA147" s="39">
        <f t="shared" si="41"/>
        <v>7000706.5822000001</v>
      </c>
      <c r="AB147" s="39">
        <v>129404877.307</v>
      </c>
      <c r="AC147" s="45">
        <f t="shared" si="38"/>
        <v>367847783.2198</v>
      </c>
    </row>
    <row r="148" spans="1:29" ht="24.9" customHeight="1">
      <c r="A148" s="167"/>
      <c r="B148" s="162"/>
      <c r="C148" s="35">
        <v>18</v>
      </c>
      <c r="D148" s="39" t="s">
        <v>417</v>
      </c>
      <c r="E148" s="39">
        <v>87258287.3706</v>
      </c>
      <c r="F148" s="39">
        <f t="shared" si="25"/>
        <v>-8049189.7800000003</v>
      </c>
      <c r="G148" s="39">
        <v>47027248.220700003</v>
      </c>
      <c r="H148" s="39">
        <v>57690015.004500002</v>
      </c>
      <c r="I148" s="39">
        <v>5539424.9702000003</v>
      </c>
      <c r="J148" s="39">
        <v>5759266.5177999996</v>
      </c>
      <c r="K148" s="39">
        <f t="shared" si="34"/>
        <v>2879633.2588999998</v>
      </c>
      <c r="L148" s="39">
        <f t="shared" si="37"/>
        <v>2879633.2588999998</v>
      </c>
      <c r="M148" s="39">
        <v>117715274.68960001</v>
      </c>
      <c r="N148" s="40">
        <f t="shared" si="26"/>
        <v>310060693.73449999</v>
      </c>
      <c r="O148" s="43"/>
      <c r="P148" s="162"/>
      <c r="Q148" s="47">
        <v>5</v>
      </c>
      <c r="R148" s="162"/>
      <c r="S148" s="39" t="s">
        <v>418</v>
      </c>
      <c r="T148" s="39">
        <v>75736594.073200002</v>
      </c>
      <c r="U148" s="39">
        <f t="shared" si="27"/>
        <v>-8049189.7800000003</v>
      </c>
      <c r="V148" s="39">
        <v>40817711.603100002</v>
      </c>
      <c r="W148" s="39">
        <v>50072553.337200001</v>
      </c>
      <c r="X148" s="39">
        <v>4799149.9351000004</v>
      </c>
      <c r="Y148" s="39">
        <v>4998805.7703999998</v>
      </c>
      <c r="Z148" s="39"/>
      <c r="AA148" s="39">
        <f t="shared" si="41"/>
        <v>4998805.7703999998</v>
      </c>
      <c r="AB148" s="39">
        <v>98921611.600199997</v>
      </c>
      <c r="AC148" s="45">
        <f t="shared" si="38"/>
        <v>267297236.53919998</v>
      </c>
    </row>
    <row r="149" spans="1:29" ht="24.9" customHeight="1">
      <c r="A149" s="167"/>
      <c r="B149" s="162"/>
      <c r="C149" s="35">
        <v>19</v>
      </c>
      <c r="D149" s="39" t="s">
        <v>419</v>
      </c>
      <c r="E149" s="39">
        <v>102195516.36220001</v>
      </c>
      <c r="F149" s="39">
        <f t="shared" si="25"/>
        <v>-8049189.7800000003</v>
      </c>
      <c r="G149" s="39">
        <v>55077564.089699998</v>
      </c>
      <c r="H149" s="39">
        <v>67565626.715599999</v>
      </c>
      <c r="I149" s="39">
        <v>6438860.7777000004</v>
      </c>
      <c r="J149" s="39">
        <v>6745161.2150999997</v>
      </c>
      <c r="K149" s="39">
        <f t="shared" si="34"/>
        <v>3372580.6075499998</v>
      </c>
      <c r="L149" s="39">
        <f t="shared" si="37"/>
        <v>3372580.6075499998</v>
      </c>
      <c r="M149" s="39">
        <v>138247477.49669999</v>
      </c>
      <c r="N149" s="40">
        <f t="shared" si="26"/>
        <v>364848436.26945001</v>
      </c>
      <c r="O149" s="43"/>
      <c r="P149" s="162"/>
      <c r="Q149" s="47">
        <v>6</v>
      </c>
      <c r="R149" s="162"/>
      <c r="S149" s="39" t="s">
        <v>420</v>
      </c>
      <c r="T149" s="39">
        <v>71217717.974299997</v>
      </c>
      <c r="U149" s="39">
        <f t="shared" si="27"/>
        <v>-8049189.7800000003</v>
      </c>
      <c r="V149" s="39">
        <v>38382294.700199999</v>
      </c>
      <c r="W149" s="39">
        <v>47084939.921800002</v>
      </c>
      <c r="X149" s="39">
        <v>4941028.0284000002</v>
      </c>
      <c r="Y149" s="39">
        <v>4700548.5778999999</v>
      </c>
      <c r="Z149" s="39"/>
      <c r="AA149" s="39">
        <f t="shared" si="41"/>
        <v>4700548.5778999999</v>
      </c>
      <c r="AB149" s="39">
        <v>102160386.1312</v>
      </c>
      <c r="AC149" s="45">
        <f t="shared" si="38"/>
        <v>260437725.55379999</v>
      </c>
    </row>
    <row r="150" spans="1:29" ht="24.9" customHeight="1">
      <c r="A150" s="167"/>
      <c r="B150" s="162"/>
      <c r="C150" s="35">
        <v>20</v>
      </c>
      <c r="D150" s="39" t="s">
        <v>421</v>
      </c>
      <c r="E150" s="39">
        <v>70829438.589499995</v>
      </c>
      <c r="F150" s="39">
        <f t="shared" si="25"/>
        <v>-8049189.7800000003</v>
      </c>
      <c r="G150" s="39">
        <v>38173034.221199997</v>
      </c>
      <c r="H150" s="39">
        <v>46828232.573899999</v>
      </c>
      <c r="I150" s="39">
        <v>4511620.7499000002</v>
      </c>
      <c r="J150" s="39">
        <v>4674921.1615000004</v>
      </c>
      <c r="K150" s="39">
        <f t="shared" si="34"/>
        <v>2337460.5807500002</v>
      </c>
      <c r="L150" s="39">
        <f t="shared" si="37"/>
        <v>2337460.5807500002</v>
      </c>
      <c r="M150" s="39">
        <v>94252694.568499997</v>
      </c>
      <c r="N150" s="40">
        <f t="shared" si="26"/>
        <v>248883291.50375</v>
      </c>
      <c r="O150" s="43"/>
      <c r="P150" s="162"/>
      <c r="Q150" s="47">
        <v>7</v>
      </c>
      <c r="R150" s="162"/>
      <c r="S150" s="39" t="s">
        <v>422</v>
      </c>
      <c r="T150" s="39">
        <v>81372639.373699993</v>
      </c>
      <c r="U150" s="39">
        <f t="shared" si="27"/>
        <v>-8049189.7800000003</v>
      </c>
      <c r="V150" s="39">
        <v>43855219.091700003</v>
      </c>
      <c r="W150" s="39">
        <v>53798772.906099997</v>
      </c>
      <c r="X150" s="39">
        <v>5121774.2236000001</v>
      </c>
      <c r="Y150" s="39">
        <v>5370798.9411000004</v>
      </c>
      <c r="Z150" s="39"/>
      <c r="AA150" s="39">
        <f t="shared" si="41"/>
        <v>5370798.9411000004</v>
      </c>
      <c r="AB150" s="39">
        <v>106286436.60179999</v>
      </c>
      <c r="AC150" s="45">
        <f t="shared" si="38"/>
        <v>287756451.35799998</v>
      </c>
    </row>
    <row r="151" spans="1:29" ht="24.9" customHeight="1">
      <c r="A151" s="167"/>
      <c r="B151" s="162"/>
      <c r="C151" s="35">
        <v>21</v>
      </c>
      <c r="D151" s="39" t="s">
        <v>423</v>
      </c>
      <c r="E151" s="39">
        <v>96846744.351099998</v>
      </c>
      <c r="F151" s="39">
        <f t="shared" si="25"/>
        <v>-8049189.7800000003</v>
      </c>
      <c r="G151" s="39">
        <v>52194880.546099998</v>
      </c>
      <c r="H151" s="39">
        <v>64029335.242600001</v>
      </c>
      <c r="I151" s="39">
        <v>5965588.2117999997</v>
      </c>
      <c r="J151" s="39">
        <v>6392128.8042000001</v>
      </c>
      <c r="K151" s="39">
        <f t="shared" si="34"/>
        <v>3196064.4021000001</v>
      </c>
      <c r="L151" s="39">
        <f t="shared" si="37"/>
        <v>3196064.4021000001</v>
      </c>
      <c r="M151" s="39">
        <v>127443673.3496</v>
      </c>
      <c r="N151" s="40">
        <f t="shared" si="26"/>
        <v>341627096.3233</v>
      </c>
      <c r="O151" s="43"/>
      <c r="P151" s="162"/>
      <c r="Q151" s="47">
        <v>8</v>
      </c>
      <c r="R151" s="162"/>
      <c r="S151" s="39" t="s">
        <v>424</v>
      </c>
      <c r="T151" s="39">
        <v>127328558.1567</v>
      </c>
      <c r="U151" s="39">
        <f t="shared" si="27"/>
        <v>-8049189.7800000003</v>
      </c>
      <c r="V151" s="39">
        <v>68622842.488199994</v>
      </c>
      <c r="W151" s="39">
        <v>84182106.386800006</v>
      </c>
      <c r="X151" s="39">
        <v>7459393.2773000002</v>
      </c>
      <c r="Y151" s="39">
        <v>8404005.2108999994</v>
      </c>
      <c r="Z151" s="39"/>
      <c r="AA151" s="39">
        <f t="shared" si="41"/>
        <v>8404005.2108999994</v>
      </c>
      <c r="AB151" s="39">
        <v>159649298.1841</v>
      </c>
      <c r="AC151" s="45">
        <f t="shared" si="38"/>
        <v>447597013.92400002</v>
      </c>
    </row>
    <row r="152" spans="1:29" ht="24.9" customHeight="1">
      <c r="A152" s="167"/>
      <c r="B152" s="162"/>
      <c r="C152" s="35">
        <v>22</v>
      </c>
      <c r="D152" s="39" t="s">
        <v>425</v>
      </c>
      <c r="E152" s="39">
        <v>94301430.951800004</v>
      </c>
      <c r="F152" s="39">
        <f t="shared" si="25"/>
        <v>-8049189.7800000003</v>
      </c>
      <c r="G152" s="39">
        <v>50823101.559500001</v>
      </c>
      <c r="H152" s="39">
        <v>62346524.674000002</v>
      </c>
      <c r="I152" s="39">
        <v>5663138.5204999996</v>
      </c>
      <c r="J152" s="39">
        <v>6224131.7155999998</v>
      </c>
      <c r="K152" s="39">
        <f t="shared" si="34"/>
        <v>3112065.8577999999</v>
      </c>
      <c r="L152" s="39">
        <f t="shared" si="37"/>
        <v>3112065.8577999999</v>
      </c>
      <c r="M152" s="39">
        <v>120539391.412</v>
      </c>
      <c r="N152" s="40">
        <f t="shared" si="26"/>
        <v>328736463.19560003</v>
      </c>
      <c r="O152" s="43"/>
      <c r="P152" s="162"/>
      <c r="Q152" s="47">
        <v>9</v>
      </c>
      <c r="R152" s="162"/>
      <c r="S152" s="39" t="s">
        <v>426</v>
      </c>
      <c r="T152" s="39">
        <v>118001047.1671</v>
      </c>
      <c r="U152" s="39">
        <f t="shared" si="27"/>
        <v>-8049189.7800000003</v>
      </c>
      <c r="V152" s="39">
        <v>63595845.193000004</v>
      </c>
      <c r="W152" s="39">
        <v>78015308.193100005</v>
      </c>
      <c r="X152" s="39">
        <v>5969022.6749</v>
      </c>
      <c r="Y152" s="39">
        <v>7788366.0165999997</v>
      </c>
      <c r="Z152" s="39"/>
      <c r="AA152" s="39">
        <f t="shared" si="41"/>
        <v>7788366.0165999997</v>
      </c>
      <c r="AB152" s="39">
        <v>125627313.2765</v>
      </c>
      <c r="AC152" s="45">
        <f t="shared" si="38"/>
        <v>390947712.74120003</v>
      </c>
    </row>
    <row r="153" spans="1:29" ht="24.9" customHeight="1">
      <c r="A153" s="167"/>
      <c r="B153" s="163"/>
      <c r="C153" s="35">
        <v>23</v>
      </c>
      <c r="D153" s="39" t="s">
        <v>427</v>
      </c>
      <c r="E153" s="39">
        <v>99881901.420499995</v>
      </c>
      <c r="F153" s="39">
        <f t="shared" ref="F153:F216" si="42">-8049189.78</f>
        <v>-8049189.7800000003</v>
      </c>
      <c r="G153" s="39">
        <v>53830657.378300004</v>
      </c>
      <c r="H153" s="39">
        <v>66036001.453400001</v>
      </c>
      <c r="I153" s="39">
        <v>6105128.2945999997</v>
      </c>
      <c r="J153" s="39">
        <v>6592456.8075000001</v>
      </c>
      <c r="K153" s="39">
        <f t="shared" si="34"/>
        <v>3296228.4037500001</v>
      </c>
      <c r="L153" s="39">
        <f t="shared" si="37"/>
        <v>3296228.4037500001</v>
      </c>
      <c r="M153" s="39">
        <v>130629076.0834</v>
      </c>
      <c r="N153" s="40">
        <f t="shared" ref="N153:N216" si="43">E153+F153+J153-K153+G153+M153+H153+I153</f>
        <v>351729803.25395</v>
      </c>
      <c r="O153" s="43"/>
      <c r="P153" s="162"/>
      <c r="Q153" s="47">
        <v>10</v>
      </c>
      <c r="R153" s="162"/>
      <c r="S153" s="51" t="s">
        <v>428</v>
      </c>
      <c r="T153" s="39">
        <v>90269004.510800004</v>
      </c>
      <c r="U153" s="39">
        <f t="shared" si="27"/>
        <v>-8049189.7800000003</v>
      </c>
      <c r="V153" s="39">
        <v>48649853.3226</v>
      </c>
      <c r="W153" s="39">
        <v>59680522.980599999</v>
      </c>
      <c r="X153" s="39">
        <v>5538384.4177999999</v>
      </c>
      <c r="Y153" s="39">
        <v>5957981.4243999999</v>
      </c>
      <c r="Z153" s="39"/>
      <c r="AA153" s="39">
        <f t="shared" si="41"/>
        <v>5957981.4243999999</v>
      </c>
      <c r="AB153" s="39">
        <v>115796759.5478</v>
      </c>
      <c r="AC153" s="45">
        <f t="shared" si="38"/>
        <v>317843316.42400002</v>
      </c>
    </row>
    <row r="154" spans="1:29" ht="24.9" customHeight="1">
      <c r="A154" s="35"/>
      <c r="B154" s="174" t="s">
        <v>429</v>
      </c>
      <c r="C154" s="175"/>
      <c r="D154" s="40"/>
      <c r="E154" s="40">
        <f>SUM(E131:E153)</f>
        <v>2136851266.684</v>
      </c>
      <c r="F154" s="40">
        <f t="shared" ref="F154:N154" si="44">SUM(F131:F153)</f>
        <v>-185131364.94</v>
      </c>
      <c r="G154" s="40">
        <f t="shared" si="44"/>
        <v>1151641155.8973</v>
      </c>
      <c r="H154" s="40">
        <f t="shared" si="44"/>
        <v>1412759582.5236998</v>
      </c>
      <c r="I154" s="40">
        <f t="shared" si="44"/>
        <v>129060974.91909999</v>
      </c>
      <c r="J154" s="40">
        <f t="shared" si="44"/>
        <v>141037560.15290001</v>
      </c>
      <c r="K154" s="40">
        <f t="shared" si="44"/>
        <v>70518780.076450005</v>
      </c>
      <c r="L154" s="40">
        <f t="shared" si="44"/>
        <v>70518780.076450005</v>
      </c>
      <c r="M154" s="40">
        <f t="shared" si="44"/>
        <v>2745213192.5888</v>
      </c>
      <c r="N154" s="40">
        <f t="shared" si="44"/>
        <v>7460913587.7493496</v>
      </c>
      <c r="O154" s="43"/>
      <c r="P154" s="162"/>
      <c r="Q154" s="47">
        <v>11</v>
      </c>
      <c r="R154" s="162"/>
      <c r="S154" s="39" t="s">
        <v>409</v>
      </c>
      <c r="T154" s="39">
        <v>86404881.5035</v>
      </c>
      <c r="U154" s="39">
        <f t="shared" si="27"/>
        <v>-8049189.7800000003</v>
      </c>
      <c r="V154" s="39">
        <v>46567311.053099997</v>
      </c>
      <c r="W154" s="39">
        <v>57125793.556199998</v>
      </c>
      <c r="X154" s="39">
        <v>5535686.7133999998</v>
      </c>
      <c r="Y154" s="39">
        <v>5702939.5833999999</v>
      </c>
      <c r="Z154" s="39"/>
      <c r="AA154" s="39">
        <f t="shared" si="41"/>
        <v>5702939.5833999999</v>
      </c>
      <c r="AB154" s="39">
        <v>115735176.7049</v>
      </c>
      <c r="AC154" s="45">
        <f t="shared" si="38"/>
        <v>309022599.33450001</v>
      </c>
    </row>
    <row r="155" spans="1:29" ht="24.9" customHeight="1">
      <c r="A155" s="167">
        <v>8</v>
      </c>
      <c r="B155" s="161" t="s">
        <v>430</v>
      </c>
      <c r="C155" s="35">
        <v>1</v>
      </c>
      <c r="D155" s="39" t="s">
        <v>431</v>
      </c>
      <c r="E155" s="39">
        <v>83880794.272100002</v>
      </c>
      <c r="F155" s="39">
        <f t="shared" si="42"/>
        <v>-8049189.7800000003</v>
      </c>
      <c r="G155" s="39">
        <v>45206971.762199998</v>
      </c>
      <c r="H155" s="39">
        <v>55457016.473399997</v>
      </c>
      <c r="I155" s="39">
        <v>4657699.4337999998</v>
      </c>
      <c r="J155" s="39">
        <v>5536343.4753</v>
      </c>
      <c r="K155" s="39">
        <v>0</v>
      </c>
      <c r="L155" s="39">
        <f t="shared" ref="L155:L200" si="45">J155-K155</f>
        <v>5536343.4753</v>
      </c>
      <c r="M155" s="39">
        <v>102024651.182</v>
      </c>
      <c r="N155" s="40">
        <f t="shared" si="43"/>
        <v>288714286.81879997</v>
      </c>
      <c r="O155" s="43"/>
      <c r="P155" s="162"/>
      <c r="Q155" s="47">
        <v>12</v>
      </c>
      <c r="R155" s="162"/>
      <c r="S155" s="39" t="s">
        <v>432</v>
      </c>
      <c r="T155" s="39">
        <v>91798984.811499998</v>
      </c>
      <c r="U155" s="39">
        <f t="shared" si="27"/>
        <v>-8049189.7800000003</v>
      </c>
      <c r="V155" s="39">
        <v>49474425.584399998</v>
      </c>
      <c r="W155" s="39">
        <v>60692055.399599999</v>
      </c>
      <c r="X155" s="39">
        <v>5220457.3086999999</v>
      </c>
      <c r="Y155" s="39">
        <v>6058963.9737999998</v>
      </c>
      <c r="Z155" s="39"/>
      <c r="AA155" s="39">
        <f t="shared" si="41"/>
        <v>6058963.9737999998</v>
      </c>
      <c r="AB155" s="39">
        <v>108539161.1432</v>
      </c>
      <c r="AC155" s="45">
        <f t="shared" si="38"/>
        <v>313734858.44120002</v>
      </c>
    </row>
    <row r="156" spans="1:29" ht="24.9" customHeight="1">
      <c r="A156" s="167"/>
      <c r="B156" s="162"/>
      <c r="C156" s="35">
        <v>2</v>
      </c>
      <c r="D156" s="39" t="s">
        <v>433</v>
      </c>
      <c r="E156" s="39">
        <v>81109663.739899993</v>
      </c>
      <c r="F156" s="39">
        <f t="shared" si="42"/>
        <v>-8049189.7800000003</v>
      </c>
      <c r="G156" s="39">
        <v>43713490.1994</v>
      </c>
      <c r="H156" s="39">
        <v>53624908.981899999</v>
      </c>
      <c r="I156" s="39">
        <v>5058768.7346999999</v>
      </c>
      <c r="J156" s="39">
        <v>5353441.8876999998</v>
      </c>
      <c r="K156" s="39">
        <v>0</v>
      </c>
      <c r="L156" s="39">
        <f t="shared" si="45"/>
        <v>5353441.8876999998</v>
      </c>
      <c r="M156" s="39">
        <v>111180208.6529</v>
      </c>
      <c r="N156" s="40">
        <f t="shared" si="43"/>
        <v>291991292.41649997</v>
      </c>
      <c r="O156" s="43"/>
      <c r="P156" s="163"/>
      <c r="Q156" s="47">
        <v>13</v>
      </c>
      <c r="R156" s="163"/>
      <c r="S156" s="39" t="s">
        <v>434</v>
      </c>
      <c r="T156" s="39">
        <v>73693031.984799996</v>
      </c>
      <c r="U156" s="39">
        <f t="shared" ref="U156:U219" si="46">-8049189.78</f>
        <v>-8049189.7800000003</v>
      </c>
      <c r="V156" s="39">
        <v>39716348.002099998</v>
      </c>
      <c r="W156" s="39">
        <v>48721471.037799999</v>
      </c>
      <c r="X156" s="39">
        <v>4731876.5926999999</v>
      </c>
      <c r="Y156" s="39">
        <v>4863925.5307</v>
      </c>
      <c r="Z156" s="39"/>
      <c r="AA156" s="39">
        <f t="shared" si="41"/>
        <v>4863925.5307</v>
      </c>
      <c r="AB156" s="39">
        <v>97385904.550600007</v>
      </c>
      <c r="AC156" s="45">
        <f t="shared" si="38"/>
        <v>261063367.91870004</v>
      </c>
    </row>
    <row r="157" spans="1:29" ht="24.9" customHeight="1">
      <c r="A157" s="167"/>
      <c r="B157" s="162"/>
      <c r="C157" s="35">
        <v>3</v>
      </c>
      <c r="D157" s="39" t="s">
        <v>435</v>
      </c>
      <c r="E157" s="39">
        <v>113793344.4558</v>
      </c>
      <c r="F157" s="39">
        <f t="shared" si="42"/>
        <v>-8049189.7800000003</v>
      </c>
      <c r="G157" s="39">
        <v>61328133.027199998</v>
      </c>
      <c r="H157" s="39">
        <v>75233424.203999996</v>
      </c>
      <c r="I157" s="39">
        <v>6454116.6666999999</v>
      </c>
      <c r="J157" s="39">
        <v>7510647.0505999997</v>
      </c>
      <c r="K157" s="39">
        <v>0</v>
      </c>
      <c r="L157" s="39">
        <f t="shared" si="45"/>
        <v>7510647.0505999997</v>
      </c>
      <c r="M157" s="39">
        <v>143033028.48429999</v>
      </c>
      <c r="N157" s="40">
        <f t="shared" si="43"/>
        <v>399303504.10860002</v>
      </c>
      <c r="O157" s="43"/>
      <c r="P157" s="35"/>
      <c r="Q157" s="175" t="s">
        <v>436</v>
      </c>
      <c r="R157" s="176"/>
      <c r="S157" s="40"/>
      <c r="T157" s="40">
        <f t="shared" ref="T157:U157" si="47">SUM(T144:T156)</f>
        <v>1177478310.4743001</v>
      </c>
      <c r="U157" s="40">
        <f t="shared" si="47"/>
        <v>-104639467.14</v>
      </c>
      <c r="V157" s="40">
        <f t="shared" ref="V157:Y157" si="48">SUM(V144:V156)</f>
        <v>634593761.23189998</v>
      </c>
      <c r="W157" s="40">
        <f t="shared" si="48"/>
        <v>778478966.81999993</v>
      </c>
      <c r="X157" s="40">
        <f t="shared" si="48"/>
        <v>71201302.10710001</v>
      </c>
      <c r="Y157" s="40">
        <f t="shared" si="48"/>
        <v>77716531.15550001</v>
      </c>
      <c r="Z157" s="40">
        <f t="shared" ref="Z157:AC157" si="49">SUM(Z144:Z156)</f>
        <v>0</v>
      </c>
      <c r="AA157" s="40">
        <f t="shared" si="41"/>
        <v>77716531.15550001</v>
      </c>
      <c r="AB157" s="40">
        <f t="shared" si="49"/>
        <v>1487148189.7435999</v>
      </c>
      <c r="AC157" s="40">
        <f t="shared" si="49"/>
        <v>4121977594.3923998</v>
      </c>
    </row>
    <row r="158" spans="1:29" ht="24.9" customHeight="1">
      <c r="A158" s="167"/>
      <c r="B158" s="162"/>
      <c r="C158" s="35">
        <v>4</v>
      </c>
      <c r="D158" s="39" t="s">
        <v>437</v>
      </c>
      <c r="E158" s="39">
        <v>65548407.170599997</v>
      </c>
      <c r="F158" s="39">
        <f t="shared" si="42"/>
        <v>-8049189.7800000003</v>
      </c>
      <c r="G158" s="39">
        <v>35326858.999499999</v>
      </c>
      <c r="H158" s="39">
        <v>43336727.171099998</v>
      </c>
      <c r="I158" s="39">
        <v>4433398.5363999996</v>
      </c>
      <c r="J158" s="39">
        <v>4326359.8002000004</v>
      </c>
      <c r="K158" s="39">
        <v>0</v>
      </c>
      <c r="L158" s="39">
        <f t="shared" si="45"/>
        <v>4326359.8002000004</v>
      </c>
      <c r="M158" s="39">
        <v>96904339.676100001</v>
      </c>
      <c r="N158" s="40">
        <f t="shared" si="43"/>
        <v>241826901.57389998</v>
      </c>
      <c r="O158" s="43"/>
      <c r="P158" s="161">
        <v>26</v>
      </c>
      <c r="Q158" s="47">
        <v>1</v>
      </c>
      <c r="R158" s="161" t="s">
        <v>112</v>
      </c>
      <c r="S158" s="39" t="s">
        <v>438</v>
      </c>
      <c r="T158" s="39">
        <v>81030965.360599995</v>
      </c>
      <c r="U158" s="39">
        <f t="shared" si="46"/>
        <v>-8049189.7800000003</v>
      </c>
      <c r="V158" s="39">
        <v>43671076.254299998</v>
      </c>
      <c r="W158" s="39">
        <v>53572878.271499999</v>
      </c>
      <c r="X158" s="39">
        <v>5148122.5498000002</v>
      </c>
      <c r="Y158" s="39">
        <v>5348247.5965</v>
      </c>
      <c r="Z158" s="39">
        <f t="shared" ref="Z158:Z182" si="50">Y158/2</f>
        <v>2674123.79825</v>
      </c>
      <c r="AA158" s="39">
        <f t="shared" si="41"/>
        <v>2674123.79825</v>
      </c>
      <c r="AB158" s="39">
        <v>108506086.59999999</v>
      </c>
      <c r="AC158" s="45">
        <f t="shared" si="38"/>
        <v>286554063.05444998</v>
      </c>
    </row>
    <row r="159" spans="1:29" ht="24.9" customHeight="1">
      <c r="A159" s="167"/>
      <c r="B159" s="162"/>
      <c r="C159" s="35">
        <v>5</v>
      </c>
      <c r="D159" s="39" t="s">
        <v>439</v>
      </c>
      <c r="E159" s="39">
        <v>90724320.901099995</v>
      </c>
      <c r="F159" s="39">
        <f t="shared" si="42"/>
        <v>-8049189.7800000003</v>
      </c>
      <c r="G159" s="39">
        <v>48895242.930299997</v>
      </c>
      <c r="H159" s="39">
        <v>59981551.228699997</v>
      </c>
      <c r="I159" s="39">
        <v>5460578.5820000004</v>
      </c>
      <c r="J159" s="39">
        <v>5988033.4517999999</v>
      </c>
      <c r="K159" s="39">
        <v>0</v>
      </c>
      <c r="L159" s="39">
        <f t="shared" si="45"/>
        <v>5988033.4517999999</v>
      </c>
      <c r="M159" s="39">
        <v>120352671.21789999</v>
      </c>
      <c r="N159" s="40">
        <f t="shared" si="43"/>
        <v>323353208.53179997</v>
      </c>
      <c r="O159" s="43"/>
      <c r="P159" s="162"/>
      <c r="Q159" s="47">
        <v>2</v>
      </c>
      <c r="R159" s="162"/>
      <c r="S159" s="39" t="s">
        <v>440</v>
      </c>
      <c r="T159" s="39">
        <v>69570608.7333</v>
      </c>
      <c r="U159" s="39">
        <f t="shared" si="46"/>
        <v>-8049189.7800000003</v>
      </c>
      <c r="V159" s="39">
        <v>37494596.609099999</v>
      </c>
      <c r="W159" s="39">
        <v>45995968.780000001</v>
      </c>
      <c r="X159" s="39">
        <v>4349453.9363000002</v>
      </c>
      <c r="Y159" s="39">
        <v>4591835.2237</v>
      </c>
      <c r="Z159" s="39">
        <f t="shared" si="50"/>
        <v>2295917.61185</v>
      </c>
      <c r="AA159" s="39">
        <f t="shared" si="41"/>
        <v>2295917.61185</v>
      </c>
      <c r="AB159" s="39">
        <v>90274184.099199995</v>
      </c>
      <c r="AC159" s="45">
        <f t="shared" si="38"/>
        <v>241931539.98975003</v>
      </c>
    </row>
    <row r="160" spans="1:29" ht="24.9" customHeight="1">
      <c r="A160" s="167"/>
      <c r="B160" s="162"/>
      <c r="C160" s="35">
        <v>6</v>
      </c>
      <c r="D160" s="39" t="s">
        <v>441</v>
      </c>
      <c r="E160" s="39">
        <v>65357385.751599997</v>
      </c>
      <c r="F160" s="39">
        <f t="shared" si="42"/>
        <v>-8049189.7800000003</v>
      </c>
      <c r="G160" s="39">
        <v>35223909.331799999</v>
      </c>
      <c r="H160" s="39">
        <v>43210435.1149</v>
      </c>
      <c r="I160" s="39">
        <v>4297212.0705000004</v>
      </c>
      <c r="J160" s="39">
        <v>4313751.9058999997</v>
      </c>
      <c r="K160" s="39">
        <v>0</v>
      </c>
      <c r="L160" s="39">
        <f t="shared" si="45"/>
        <v>4313751.9058999997</v>
      </c>
      <c r="M160" s="39">
        <v>93795492.868499994</v>
      </c>
      <c r="N160" s="40">
        <f t="shared" si="43"/>
        <v>238148997.26319996</v>
      </c>
      <c r="O160" s="43"/>
      <c r="P160" s="162"/>
      <c r="Q160" s="47">
        <v>3</v>
      </c>
      <c r="R160" s="162"/>
      <c r="S160" s="39" t="s">
        <v>442</v>
      </c>
      <c r="T160" s="39">
        <v>79672790.172600001</v>
      </c>
      <c r="U160" s="39">
        <f t="shared" si="46"/>
        <v>-8049189.7800000003</v>
      </c>
      <c r="V160" s="39">
        <v>42939097.165299997</v>
      </c>
      <c r="W160" s="39">
        <v>52674933.224299997</v>
      </c>
      <c r="X160" s="39">
        <v>5732879.0727000004</v>
      </c>
      <c r="Y160" s="39">
        <v>5258604.6168999998</v>
      </c>
      <c r="Z160" s="39">
        <f t="shared" si="50"/>
        <v>2629302.3084499999</v>
      </c>
      <c r="AA160" s="39">
        <f t="shared" si="41"/>
        <v>2629302.3084499999</v>
      </c>
      <c r="AB160" s="39">
        <v>121854831.9153</v>
      </c>
      <c r="AC160" s="45">
        <f t="shared" si="38"/>
        <v>297454644.07865</v>
      </c>
    </row>
    <row r="161" spans="1:29" ht="24.9" customHeight="1">
      <c r="A161" s="167"/>
      <c r="B161" s="162"/>
      <c r="C161" s="35">
        <v>7</v>
      </c>
      <c r="D161" s="39" t="s">
        <v>443</v>
      </c>
      <c r="E161" s="39">
        <v>109560182.8813</v>
      </c>
      <c r="F161" s="39">
        <f t="shared" si="42"/>
        <v>-8049189.7800000003</v>
      </c>
      <c r="G161" s="39">
        <v>59046699.9837</v>
      </c>
      <c r="H161" s="39">
        <v>72434708.321500003</v>
      </c>
      <c r="I161" s="39">
        <v>6047736.5908000004</v>
      </c>
      <c r="J161" s="39">
        <v>7231247.7355000004</v>
      </c>
      <c r="K161" s="39">
        <v>0</v>
      </c>
      <c r="L161" s="39">
        <f t="shared" si="45"/>
        <v>7231247.7355000004</v>
      </c>
      <c r="M161" s="39">
        <v>133756237.33840001</v>
      </c>
      <c r="N161" s="40">
        <f t="shared" si="43"/>
        <v>380027623.07120001</v>
      </c>
      <c r="O161" s="43"/>
      <c r="P161" s="162"/>
      <c r="Q161" s="47">
        <v>4</v>
      </c>
      <c r="R161" s="162"/>
      <c r="S161" s="39" t="s">
        <v>444</v>
      </c>
      <c r="T161" s="39">
        <v>129695598.70999999</v>
      </c>
      <c r="U161" s="39">
        <f t="shared" si="46"/>
        <v>-8049189.7800000003</v>
      </c>
      <c r="V161" s="39">
        <v>69898542.562000006</v>
      </c>
      <c r="W161" s="39">
        <v>85747053.501300007</v>
      </c>
      <c r="X161" s="39">
        <v>5561326.2308999998</v>
      </c>
      <c r="Y161" s="39">
        <v>8560235.8432</v>
      </c>
      <c r="Z161" s="39">
        <f t="shared" si="50"/>
        <v>4280117.9216</v>
      </c>
      <c r="AA161" s="39">
        <f t="shared" si="41"/>
        <v>4280117.9216</v>
      </c>
      <c r="AB161" s="39">
        <v>117938646.11310001</v>
      </c>
      <c r="AC161" s="45">
        <f t="shared" si="38"/>
        <v>405072095.25889993</v>
      </c>
    </row>
    <row r="162" spans="1:29" ht="24.9" customHeight="1">
      <c r="A162" s="167"/>
      <c r="B162" s="162"/>
      <c r="C162" s="35">
        <v>8</v>
      </c>
      <c r="D162" s="39" t="s">
        <v>445</v>
      </c>
      <c r="E162" s="39">
        <v>72503152.888899997</v>
      </c>
      <c r="F162" s="39">
        <f t="shared" si="42"/>
        <v>-8049189.7800000003</v>
      </c>
      <c r="G162" s="39">
        <v>39075070.923799999</v>
      </c>
      <c r="H162" s="39">
        <v>47934793.405599996</v>
      </c>
      <c r="I162" s="39">
        <v>4718307.8594000004</v>
      </c>
      <c r="J162" s="39">
        <v>4785390.5165999997</v>
      </c>
      <c r="K162" s="39">
        <v>0</v>
      </c>
      <c r="L162" s="39">
        <f t="shared" si="45"/>
        <v>4785390.5165999997</v>
      </c>
      <c r="M162" s="39">
        <v>103408212.3846</v>
      </c>
      <c r="N162" s="40">
        <f t="shared" si="43"/>
        <v>264375738.19890001</v>
      </c>
      <c r="O162" s="43"/>
      <c r="P162" s="162"/>
      <c r="Q162" s="47">
        <v>5</v>
      </c>
      <c r="R162" s="162"/>
      <c r="S162" s="39" t="s">
        <v>446</v>
      </c>
      <c r="T162" s="39">
        <v>77850522.690799996</v>
      </c>
      <c r="U162" s="39">
        <f t="shared" si="46"/>
        <v>-8049189.7800000003</v>
      </c>
      <c r="V162" s="39">
        <v>41956998.756300002</v>
      </c>
      <c r="W162" s="39">
        <v>51470157.820799999</v>
      </c>
      <c r="X162" s="39">
        <v>5301013.6245999997</v>
      </c>
      <c r="Y162" s="39">
        <v>5138330.3779999996</v>
      </c>
      <c r="Z162" s="39">
        <f t="shared" si="50"/>
        <v>2569165.1889999998</v>
      </c>
      <c r="AA162" s="39">
        <f t="shared" si="41"/>
        <v>2569165.1889999998</v>
      </c>
      <c r="AB162" s="39">
        <v>111996264.0306</v>
      </c>
      <c r="AC162" s="45">
        <f t="shared" si="38"/>
        <v>283094932.33209997</v>
      </c>
    </row>
    <row r="163" spans="1:29" ht="24.9" customHeight="1">
      <c r="A163" s="167"/>
      <c r="B163" s="162"/>
      <c r="C163" s="35">
        <v>9</v>
      </c>
      <c r="D163" s="39" t="s">
        <v>447</v>
      </c>
      <c r="E163" s="39">
        <v>86108488.149800003</v>
      </c>
      <c r="F163" s="39">
        <f t="shared" si="42"/>
        <v>-8049189.7800000003</v>
      </c>
      <c r="G163" s="39">
        <v>46407571.912699997</v>
      </c>
      <c r="H163" s="39">
        <v>56929835.813500002</v>
      </c>
      <c r="I163" s="39">
        <v>5214145.9293</v>
      </c>
      <c r="J163" s="39">
        <v>5683376.8762999997</v>
      </c>
      <c r="K163" s="39">
        <v>0</v>
      </c>
      <c r="L163" s="39">
        <f t="shared" si="45"/>
        <v>5683376.8762999997</v>
      </c>
      <c r="M163" s="39">
        <v>114727138.8994</v>
      </c>
      <c r="N163" s="40">
        <f t="shared" si="43"/>
        <v>307021367.801</v>
      </c>
      <c r="O163" s="43"/>
      <c r="P163" s="162"/>
      <c r="Q163" s="47">
        <v>6</v>
      </c>
      <c r="R163" s="162"/>
      <c r="S163" s="39" t="s">
        <v>448</v>
      </c>
      <c r="T163" s="39">
        <v>81993100.154799998</v>
      </c>
      <c r="U163" s="39">
        <f t="shared" si="46"/>
        <v>-8049189.7800000003</v>
      </c>
      <c r="V163" s="39">
        <v>44189612.122299999</v>
      </c>
      <c r="W163" s="39">
        <v>54208984.851000004</v>
      </c>
      <c r="X163" s="39">
        <v>5438141.6423000004</v>
      </c>
      <c r="Y163" s="39">
        <v>5411750.9138000002</v>
      </c>
      <c r="Z163" s="39">
        <f t="shared" si="50"/>
        <v>2705875.4569000001</v>
      </c>
      <c r="AA163" s="39">
        <f t="shared" si="41"/>
        <v>2705875.4569000001</v>
      </c>
      <c r="AB163" s="39">
        <v>115126604.4578</v>
      </c>
      <c r="AC163" s="45">
        <f t="shared" si="38"/>
        <v>295613128.90509999</v>
      </c>
    </row>
    <row r="164" spans="1:29" ht="24.9" customHeight="1">
      <c r="A164" s="167"/>
      <c r="B164" s="162"/>
      <c r="C164" s="35">
        <v>10</v>
      </c>
      <c r="D164" s="39" t="s">
        <v>449</v>
      </c>
      <c r="E164" s="39">
        <v>73395607.874699995</v>
      </c>
      <c r="F164" s="39">
        <f t="shared" si="42"/>
        <v>-8049189.7800000003</v>
      </c>
      <c r="G164" s="39">
        <v>39556053.342799999</v>
      </c>
      <c r="H164" s="39">
        <v>48524831.82</v>
      </c>
      <c r="I164" s="39">
        <v>4609754.3499999996</v>
      </c>
      <c r="J164" s="39">
        <v>4844294.7911</v>
      </c>
      <c r="K164" s="39">
        <v>0</v>
      </c>
      <c r="L164" s="39">
        <f t="shared" si="45"/>
        <v>4844294.7911</v>
      </c>
      <c r="M164" s="39">
        <v>100930167.0888</v>
      </c>
      <c r="N164" s="40">
        <f t="shared" si="43"/>
        <v>263811519.48739997</v>
      </c>
      <c r="O164" s="43"/>
      <c r="P164" s="162"/>
      <c r="Q164" s="47">
        <v>7</v>
      </c>
      <c r="R164" s="162"/>
      <c r="S164" s="39" t="s">
        <v>450</v>
      </c>
      <c r="T164" s="39">
        <v>77662854.306799993</v>
      </c>
      <c r="U164" s="39">
        <f t="shared" si="46"/>
        <v>-8049189.7800000003</v>
      </c>
      <c r="V164" s="39">
        <v>41855856.183600001</v>
      </c>
      <c r="W164" s="39">
        <v>51346082.593000002</v>
      </c>
      <c r="X164" s="39">
        <v>5090560.9431999996</v>
      </c>
      <c r="Y164" s="39">
        <v>5125943.7925000004</v>
      </c>
      <c r="Z164" s="39">
        <f t="shared" si="50"/>
        <v>2562971.8962500002</v>
      </c>
      <c r="AA164" s="39">
        <f t="shared" si="41"/>
        <v>2562971.8962500002</v>
      </c>
      <c r="AB164" s="39">
        <v>107192077.78470001</v>
      </c>
      <c r="AC164" s="45">
        <f t="shared" si="38"/>
        <v>277661213.92754996</v>
      </c>
    </row>
    <row r="165" spans="1:29" ht="24.9" customHeight="1">
      <c r="A165" s="167"/>
      <c r="B165" s="162"/>
      <c r="C165" s="35">
        <v>11</v>
      </c>
      <c r="D165" s="39" t="s">
        <v>451</v>
      </c>
      <c r="E165" s="39">
        <v>105748213.4412</v>
      </c>
      <c r="F165" s="39">
        <f t="shared" si="42"/>
        <v>-8049189.7800000003</v>
      </c>
      <c r="G165" s="39">
        <v>56992265.517099999</v>
      </c>
      <c r="H165" s="39">
        <v>69914459.748699993</v>
      </c>
      <c r="I165" s="39">
        <v>6521040.8943999996</v>
      </c>
      <c r="J165" s="39">
        <v>6979648.1612</v>
      </c>
      <c r="K165" s="39">
        <v>0</v>
      </c>
      <c r="L165" s="39">
        <f t="shared" si="45"/>
        <v>6979648.1612</v>
      </c>
      <c r="M165" s="39">
        <v>144560765.98949999</v>
      </c>
      <c r="N165" s="40">
        <f t="shared" si="43"/>
        <v>382667203.97210002</v>
      </c>
      <c r="O165" s="43"/>
      <c r="P165" s="162"/>
      <c r="Q165" s="47">
        <v>8</v>
      </c>
      <c r="R165" s="162"/>
      <c r="S165" s="39" t="s">
        <v>452</v>
      </c>
      <c r="T165" s="39">
        <v>69396680.854900002</v>
      </c>
      <c r="U165" s="39">
        <f t="shared" si="46"/>
        <v>-8049189.7800000003</v>
      </c>
      <c r="V165" s="39">
        <v>37400859.386500001</v>
      </c>
      <c r="W165" s="39">
        <v>45880977.961199999</v>
      </c>
      <c r="X165" s="39">
        <v>4704503.5738000004</v>
      </c>
      <c r="Y165" s="39">
        <v>4580355.5460000001</v>
      </c>
      <c r="Z165" s="39">
        <f t="shared" si="50"/>
        <v>2290177.773</v>
      </c>
      <c r="AA165" s="39">
        <f t="shared" si="41"/>
        <v>2290177.773</v>
      </c>
      <c r="AB165" s="39">
        <v>98379210.721599996</v>
      </c>
      <c r="AC165" s="45">
        <f t="shared" si="38"/>
        <v>250003220.491</v>
      </c>
    </row>
    <row r="166" spans="1:29" ht="24.9" customHeight="1">
      <c r="A166" s="167"/>
      <c r="B166" s="162"/>
      <c r="C166" s="35">
        <v>12</v>
      </c>
      <c r="D166" s="39" t="s">
        <v>453</v>
      </c>
      <c r="E166" s="39">
        <v>74892573.530200005</v>
      </c>
      <c r="F166" s="39">
        <f t="shared" si="42"/>
        <v>-8049189.7800000003</v>
      </c>
      <c r="G166" s="39">
        <v>40362832.590700001</v>
      </c>
      <c r="H166" s="39">
        <v>49514536.909599997</v>
      </c>
      <c r="I166" s="39">
        <v>4870701.7103000004</v>
      </c>
      <c r="J166" s="39">
        <v>4943098.2909000004</v>
      </c>
      <c r="K166" s="39">
        <v>0</v>
      </c>
      <c r="L166" s="39">
        <f t="shared" si="45"/>
        <v>4943098.2909000004</v>
      </c>
      <c r="M166" s="39">
        <v>106887039.2519</v>
      </c>
      <c r="N166" s="40">
        <f t="shared" si="43"/>
        <v>273421592.50360006</v>
      </c>
      <c r="O166" s="43"/>
      <c r="P166" s="162"/>
      <c r="Q166" s="47">
        <v>9</v>
      </c>
      <c r="R166" s="162"/>
      <c r="S166" s="39" t="s">
        <v>454</v>
      </c>
      <c r="T166" s="39">
        <v>74883013.588599995</v>
      </c>
      <c r="U166" s="39">
        <f t="shared" si="46"/>
        <v>-8049189.7800000003</v>
      </c>
      <c r="V166" s="39">
        <v>40357680.3266</v>
      </c>
      <c r="W166" s="39">
        <v>49508216.442100003</v>
      </c>
      <c r="X166" s="39">
        <v>5034596.8008000003</v>
      </c>
      <c r="Y166" s="39">
        <v>4942467.3108000001</v>
      </c>
      <c r="Z166" s="39">
        <f t="shared" si="50"/>
        <v>2471233.6554</v>
      </c>
      <c r="AA166" s="39">
        <f t="shared" si="41"/>
        <v>2471233.6554</v>
      </c>
      <c r="AB166" s="39">
        <v>105914535.6723</v>
      </c>
      <c r="AC166" s="45">
        <f t="shared" si="38"/>
        <v>270120086.7058</v>
      </c>
    </row>
    <row r="167" spans="1:29" ht="24.9" customHeight="1">
      <c r="A167" s="167"/>
      <c r="B167" s="162"/>
      <c r="C167" s="35">
        <v>13</v>
      </c>
      <c r="D167" s="39" t="s">
        <v>455</v>
      </c>
      <c r="E167" s="39">
        <v>86408585.970599994</v>
      </c>
      <c r="F167" s="39">
        <f t="shared" si="42"/>
        <v>-8049189.7800000003</v>
      </c>
      <c r="G167" s="39">
        <v>46569307.549900003</v>
      </c>
      <c r="H167" s="39">
        <v>57128242.730599999</v>
      </c>
      <c r="I167" s="39">
        <v>5832248.1945000002</v>
      </c>
      <c r="J167" s="39">
        <v>5703184.0875000004</v>
      </c>
      <c r="K167" s="39">
        <v>0</v>
      </c>
      <c r="L167" s="39">
        <f t="shared" si="45"/>
        <v>5703184.0875000004</v>
      </c>
      <c r="M167" s="39">
        <v>128837096.4525</v>
      </c>
      <c r="N167" s="40">
        <f t="shared" si="43"/>
        <v>322429475.20560002</v>
      </c>
      <c r="O167" s="43"/>
      <c r="P167" s="162"/>
      <c r="Q167" s="47">
        <v>10</v>
      </c>
      <c r="R167" s="162"/>
      <c r="S167" s="39" t="s">
        <v>456</v>
      </c>
      <c r="T167" s="39">
        <v>82467233.142199993</v>
      </c>
      <c r="U167" s="39">
        <f t="shared" si="46"/>
        <v>-8049189.7800000003</v>
      </c>
      <c r="V167" s="39">
        <v>44445142.804399997</v>
      </c>
      <c r="W167" s="39">
        <v>54522453.519500002</v>
      </c>
      <c r="X167" s="39">
        <v>5349519.4077000003</v>
      </c>
      <c r="Y167" s="39">
        <v>5443044.8839999996</v>
      </c>
      <c r="Z167" s="39">
        <f t="shared" si="50"/>
        <v>2721522.4419999998</v>
      </c>
      <c r="AA167" s="39">
        <f t="shared" si="41"/>
        <v>2721522.4419999998</v>
      </c>
      <c r="AB167" s="39">
        <v>113103547.69509999</v>
      </c>
      <c r="AC167" s="45">
        <f t="shared" si="38"/>
        <v>294560229.23089999</v>
      </c>
    </row>
    <row r="168" spans="1:29" ht="24.9" customHeight="1">
      <c r="A168" s="167"/>
      <c r="B168" s="162"/>
      <c r="C168" s="35">
        <v>14</v>
      </c>
      <c r="D168" s="39" t="s">
        <v>457</v>
      </c>
      <c r="E168" s="39">
        <v>76380687.847399995</v>
      </c>
      <c r="F168" s="39">
        <f t="shared" si="42"/>
        <v>-8049189.7800000003</v>
      </c>
      <c r="G168" s="39">
        <v>41164841.471299998</v>
      </c>
      <c r="H168" s="39">
        <v>50498390.018399999</v>
      </c>
      <c r="I168" s="39">
        <v>4550161.5307</v>
      </c>
      <c r="J168" s="39">
        <v>5041317.58</v>
      </c>
      <c r="K168" s="39">
        <v>0</v>
      </c>
      <c r="L168" s="39">
        <f t="shared" si="45"/>
        <v>5041317.58</v>
      </c>
      <c r="M168" s="39">
        <v>99569790.015300006</v>
      </c>
      <c r="N168" s="40">
        <f t="shared" si="43"/>
        <v>269155998.68310004</v>
      </c>
      <c r="O168" s="43"/>
      <c r="P168" s="162"/>
      <c r="Q168" s="47">
        <v>11</v>
      </c>
      <c r="R168" s="162"/>
      <c r="S168" s="39" t="s">
        <v>458</v>
      </c>
      <c r="T168" s="39">
        <v>80553556.758399993</v>
      </c>
      <c r="U168" s="39">
        <f t="shared" si="46"/>
        <v>-8049189.7800000003</v>
      </c>
      <c r="V168" s="39">
        <v>43413780.202200003</v>
      </c>
      <c r="W168" s="39">
        <v>53257243.960299999</v>
      </c>
      <c r="X168" s="39">
        <v>4907127.6228</v>
      </c>
      <c r="Y168" s="39">
        <v>5316737.4276000001</v>
      </c>
      <c r="Z168" s="39">
        <f t="shared" si="50"/>
        <v>2658368.7138</v>
      </c>
      <c r="AA168" s="39">
        <f t="shared" si="41"/>
        <v>2658368.7138</v>
      </c>
      <c r="AB168" s="39">
        <v>103004685.9726</v>
      </c>
      <c r="AC168" s="45">
        <f t="shared" si="38"/>
        <v>279745573.4501</v>
      </c>
    </row>
    <row r="169" spans="1:29" ht="24.9" customHeight="1">
      <c r="A169" s="167"/>
      <c r="B169" s="162"/>
      <c r="C169" s="35">
        <v>15</v>
      </c>
      <c r="D169" s="39" t="s">
        <v>459</v>
      </c>
      <c r="E169" s="39">
        <v>70291585.0572</v>
      </c>
      <c r="F169" s="39">
        <f t="shared" si="42"/>
        <v>-8049189.7800000003</v>
      </c>
      <c r="G169" s="39">
        <v>37883161.793799996</v>
      </c>
      <c r="H169" s="39">
        <v>46472635.652500004</v>
      </c>
      <c r="I169" s="39">
        <v>4241057.5018999996</v>
      </c>
      <c r="J169" s="39">
        <v>4639421.4751000004</v>
      </c>
      <c r="K169" s="39">
        <v>0</v>
      </c>
      <c r="L169" s="39">
        <f t="shared" si="45"/>
        <v>4639421.4751000004</v>
      </c>
      <c r="M169" s="39">
        <v>92513603.731999993</v>
      </c>
      <c r="N169" s="40">
        <f t="shared" si="43"/>
        <v>247992275.43249997</v>
      </c>
      <c r="O169" s="43"/>
      <c r="P169" s="162"/>
      <c r="Q169" s="47">
        <v>12</v>
      </c>
      <c r="R169" s="162"/>
      <c r="S169" s="39" t="s">
        <v>460</v>
      </c>
      <c r="T169" s="39">
        <v>93733796.316300005</v>
      </c>
      <c r="U169" s="39">
        <f t="shared" si="46"/>
        <v>-8049189.7800000003</v>
      </c>
      <c r="V169" s="39">
        <v>50517178.813199997</v>
      </c>
      <c r="W169" s="39">
        <v>61971238.249899998</v>
      </c>
      <c r="X169" s="39">
        <v>5962829.2803999996</v>
      </c>
      <c r="Y169" s="39">
        <v>6186666.4013999999</v>
      </c>
      <c r="Z169" s="39">
        <f t="shared" si="50"/>
        <v>3093333.2006999999</v>
      </c>
      <c r="AA169" s="39">
        <f t="shared" si="41"/>
        <v>3093333.2006999999</v>
      </c>
      <c r="AB169" s="39">
        <v>127104105.1391</v>
      </c>
      <c r="AC169" s="45">
        <f t="shared" si="38"/>
        <v>334333291.21960002</v>
      </c>
    </row>
    <row r="170" spans="1:29" ht="24.9" customHeight="1">
      <c r="A170" s="167"/>
      <c r="B170" s="162"/>
      <c r="C170" s="35">
        <v>16</v>
      </c>
      <c r="D170" s="39" t="s">
        <v>461</v>
      </c>
      <c r="E170" s="39">
        <v>102996846.5916</v>
      </c>
      <c r="F170" s="39">
        <f t="shared" si="42"/>
        <v>-8049189.7800000003</v>
      </c>
      <c r="G170" s="39">
        <v>55509435.4538</v>
      </c>
      <c r="H170" s="39">
        <v>68095418.8345</v>
      </c>
      <c r="I170" s="39">
        <v>5254198.9052999998</v>
      </c>
      <c r="J170" s="39">
        <v>6798051.0263</v>
      </c>
      <c r="K170" s="39">
        <v>0</v>
      </c>
      <c r="L170" s="39">
        <f t="shared" si="45"/>
        <v>6798051.0263</v>
      </c>
      <c r="M170" s="39">
        <v>115641462.9897</v>
      </c>
      <c r="N170" s="40">
        <f t="shared" si="43"/>
        <v>346246224.02120006</v>
      </c>
      <c r="O170" s="43"/>
      <c r="P170" s="162"/>
      <c r="Q170" s="47">
        <v>13</v>
      </c>
      <c r="R170" s="162"/>
      <c r="S170" s="39" t="s">
        <v>462</v>
      </c>
      <c r="T170" s="39">
        <v>96018188.628700003</v>
      </c>
      <c r="U170" s="39">
        <f t="shared" si="46"/>
        <v>-8049189.7800000003</v>
      </c>
      <c r="V170" s="39">
        <v>51748336.191500001</v>
      </c>
      <c r="W170" s="39">
        <v>63481543.239200003</v>
      </c>
      <c r="X170" s="39">
        <v>5663817.8399</v>
      </c>
      <c r="Y170" s="39">
        <v>6337442.0417999998</v>
      </c>
      <c r="Z170" s="39">
        <f t="shared" si="50"/>
        <v>3168721.0208999999</v>
      </c>
      <c r="AA170" s="39">
        <f t="shared" si="41"/>
        <v>3168721.0208999999</v>
      </c>
      <c r="AB170" s="39">
        <v>120278311.13850001</v>
      </c>
      <c r="AC170" s="45">
        <f t="shared" si="38"/>
        <v>332309728.27869999</v>
      </c>
    </row>
    <row r="171" spans="1:29" ht="24.9" customHeight="1">
      <c r="A171" s="167"/>
      <c r="B171" s="162"/>
      <c r="C171" s="35">
        <v>17</v>
      </c>
      <c r="D171" s="39" t="s">
        <v>463</v>
      </c>
      <c r="E171" s="39">
        <v>106148720.48559999</v>
      </c>
      <c r="F171" s="39">
        <f t="shared" si="42"/>
        <v>-8049189.7800000003</v>
      </c>
      <c r="G171" s="39">
        <v>57208116.008299999</v>
      </c>
      <c r="H171" s="39">
        <v>70179251.301599994</v>
      </c>
      <c r="I171" s="39">
        <v>5754596.6245999997</v>
      </c>
      <c r="J171" s="39">
        <v>7006082.6338999998</v>
      </c>
      <c r="K171" s="39">
        <v>0</v>
      </c>
      <c r="L171" s="39">
        <f t="shared" si="45"/>
        <v>7006082.6338999998</v>
      </c>
      <c r="M171" s="39">
        <v>127064476.58400001</v>
      </c>
      <c r="N171" s="40">
        <f t="shared" si="43"/>
        <v>365312053.85799998</v>
      </c>
      <c r="O171" s="43"/>
      <c r="P171" s="162"/>
      <c r="Q171" s="47">
        <v>14</v>
      </c>
      <c r="R171" s="162"/>
      <c r="S171" s="39" t="s">
        <v>464</v>
      </c>
      <c r="T171" s="39">
        <v>106317617.95200001</v>
      </c>
      <c r="U171" s="39">
        <f t="shared" si="46"/>
        <v>-8049189.7800000003</v>
      </c>
      <c r="V171" s="39">
        <v>57299142.125299998</v>
      </c>
      <c r="W171" s="39">
        <v>70290916.309699997</v>
      </c>
      <c r="X171" s="39">
        <v>5851884.8642999995</v>
      </c>
      <c r="Y171" s="39">
        <v>7017230.2916999999</v>
      </c>
      <c r="Z171" s="39">
        <f t="shared" si="50"/>
        <v>3508615.14585</v>
      </c>
      <c r="AA171" s="39">
        <f t="shared" si="41"/>
        <v>3508615.14585</v>
      </c>
      <c r="AB171" s="39">
        <v>124571480.5395</v>
      </c>
      <c r="AC171" s="45">
        <f t="shared" si="38"/>
        <v>359790467.15665001</v>
      </c>
    </row>
    <row r="172" spans="1:29" ht="24.9" customHeight="1">
      <c r="A172" s="167"/>
      <c r="B172" s="162"/>
      <c r="C172" s="35">
        <v>18</v>
      </c>
      <c r="D172" s="39" t="s">
        <v>465</v>
      </c>
      <c r="E172" s="39">
        <v>59103659.532899998</v>
      </c>
      <c r="F172" s="39">
        <f t="shared" si="42"/>
        <v>-8049189.7800000003</v>
      </c>
      <c r="G172" s="39">
        <v>31853507.000399999</v>
      </c>
      <c r="H172" s="39">
        <v>39075841.481799997</v>
      </c>
      <c r="I172" s="39">
        <v>4195598.5378</v>
      </c>
      <c r="J172" s="39">
        <v>3900990.2404999998</v>
      </c>
      <c r="K172" s="39">
        <v>0</v>
      </c>
      <c r="L172" s="39">
        <f t="shared" si="45"/>
        <v>3900990.2404999998</v>
      </c>
      <c r="M172" s="39">
        <v>91475872.454699993</v>
      </c>
      <c r="N172" s="40">
        <f t="shared" si="43"/>
        <v>221556279.46809998</v>
      </c>
      <c r="O172" s="43"/>
      <c r="P172" s="162"/>
      <c r="Q172" s="47">
        <v>15</v>
      </c>
      <c r="R172" s="162"/>
      <c r="S172" s="39" t="s">
        <v>466</v>
      </c>
      <c r="T172" s="39">
        <v>125448178.86210001</v>
      </c>
      <c r="U172" s="39">
        <f t="shared" si="46"/>
        <v>-8049189.7800000003</v>
      </c>
      <c r="V172" s="39">
        <v>67609425.121199995</v>
      </c>
      <c r="W172" s="39">
        <v>82938910.892299995</v>
      </c>
      <c r="X172" s="39">
        <v>6016836.2647000002</v>
      </c>
      <c r="Y172" s="39">
        <v>8279895.4463</v>
      </c>
      <c r="Z172" s="39">
        <f t="shared" si="50"/>
        <v>4139947.72315</v>
      </c>
      <c r="AA172" s="39">
        <f t="shared" si="41"/>
        <v>4139947.72315</v>
      </c>
      <c r="AB172" s="39">
        <v>128336969.5027</v>
      </c>
      <c r="AC172" s="45">
        <f t="shared" si="38"/>
        <v>406441078.58615005</v>
      </c>
    </row>
    <row r="173" spans="1:29" ht="24.9" customHeight="1">
      <c r="A173" s="167"/>
      <c r="B173" s="162"/>
      <c r="C173" s="35">
        <v>19</v>
      </c>
      <c r="D173" s="39" t="s">
        <v>467</v>
      </c>
      <c r="E173" s="39">
        <v>79624125.6109</v>
      </c>
      <c r="F173" s="39">
        <f t="shared" si="42"/>
        <v>-8049189.7800000003</v>
      </c>
      <c r="G173" s="39">
        <v>42912869.737599999</v>
      </c>
      <c r="H173" s="39">
        <v>52642759.0964</v>
      </c>
      <c r="I173" s="39">
        <v>4693012.9134</v>
      </c>
      <c r="J173" s="39">
        <v>5255392.6332999999</v>
      </c>
      <c r="K173" s="39">
        <v>0</v>
      </c>
      <c r="L173" s="39">
        <f t="shared" si="45"/>
        <v>5255392.6332999999</v>
      </c>
      <c r="M173" s="39">
        <v>102830782.6699</v>
      </c>
      <c r="N173" s="40">
        <f t="shared" si="43"/>
        <v>279909752.88150001</v>
      </c>
      <c r="O173" s="43"/>
      <c r="P173" s="162"/>
      <c r="Q173" s="47">
        <v>16</v>
      </c>
      <c r="R173" s="162"/>
      <c r="S173" s="39" t="s">
        <v>468</v>
      </c>
      <c r="T173" s="39">
        <v>79450371.813299999</v>
      </c>
      <c r="U173" s="39">
        <f t="shared" si="46"/>
        <v>-8049189.7800000003</v>
      </c>
      <c r="V173" s="39">
        <v>42819226.334600002</v>
      </c>
      <c r="W173" s="39">
        <v>52527883.369499996</v>
      </c>
      <c r="X173" s="39">
        <v>5873032.7510000002</v>
      </c>
      <c r="Y173" s="39">
        <v>5243924.4455000004</v>
      </c>
      <c r="Z173" s="39">
        <f t="shared" si="50"/>
        <v>2621962.2227500002</v>
      </c>
      <c r="AA173" s="39">
        <f t="shared" si="41"/>
        <v>2621962.2227500002</v>
      </c>
      <c r="AB173" s="39">
        <v>125054241.7271</v>
      </c>
      <c r="AC173" s="45">
        <f t="shared" si="38"/>
        <v>300297528.43825001</v>
      </c>
    </row>
    <row r="174" spans="1:29" ht="24.9" customHeight="1">
      <c r="A174" s="167"/>
      <c r="B174" s="162"/>
      <c r="C174" s="35">
        <v>20</v>
      </c>
      <c r="D174" s="39" t="s">
        <v>469</v>
      </c>
      <c r="E174" s="39">
        <v>94226524.113600001</v>
      </c>
      <c r="F174" s="39">
        <f t="shared" si="42"/>
        <v>-8049189.7800000003</v>
      </c>
      <c r="G174" s="39">
        <v>50782731.038900003</v>
      </c>
      <c r="H174" s="39">
        <v>62297000.706</v>
      </c>
      <c r="I174" s="39">
        <v>5081408.2933</v>
      </c>
      <c r="J174" s="39">
        <v>6219187.6758000003</v>
      </c>
      <c r="K174" s="39">
        <v>0</v>
      </c>
      <c r="L174" s="39">
        <f t="shared" si="45"/>
        <v>6219187.6758000003</v>
      </c>
      <c r="M174" s="39">
        <v>111697021.5301</v>
      </c>
      <c r="N174" s="40">
        <f t="shared" si="43"/>
        <v>322254683.57769996</v>
      </c>
      <c r="O174" s="43"/>
      <c r="P174" s="162"/>
      <c r="Q174" s="47">
        <v>17</v>
      </c>
      <c r="R174" s="162"/>
      <c r="S174" s="39" t="s">
        <v>470</v>
      </c>
      <c r="T174" s="39">
        <v>107838060.1296</v>
      </c>
      <c r="U174" s="39">
        <f t="shared" si="46"/>
        <v>-8049189.7800000003</v>
      </c>
      <c r="V174" s="39">
        <v>58118573.881899998</v>
      </c>
      <c r="W174" s="39">
        <v>71296142.686299995</v>
      </c>
      <c r="X174" s="39">
        <v>6333314.0188999996</v>
      </c>
      <c r="Y174" s="39">
        <v>7117583.301</v>
      </c>
      <c r="Z174" s="39">
        <f t="shared" si="50"/>
        <v>3558791.6505</v>
      </c>
      <c r="AA174" s="39">
        <f t="shared" si="41"/>
        <v>3558791.6505</v>
      </c>
      <c r="AB174" s="39">
        <v>135561482.22310001</v>
      </c>
      <c r="AC174" s="45">
        <f t="shared" si="38"/>
        <v>374657174.81029999</v>
      </c>
    </row>
    <row r="175" spans="1:29" ht="24.9" customHeight="1">
      <c r="A175" s="167"/>
      <c r="B175" s="162"/>
      <c r="C175" s="35">
        <v>21</v>
      </c>
      <c r="D175" s="39" t="s">
        <v>471</v>
      </c>
      <c r="E175" s="39">
        <v>137216335.15619999</v>
      </c>
      <c r="F175" s="39">
        <f t="shared" si="42"/>
        <v>-8049189.7800000003</v>
      </c>
      <c r="G175" s="39">
        <v>73951791.259900004</v>
      </c>
      <c r="H175" s="39">
        <v>90719319.305399999</v>
      </c>
      <c r="I175" s="39">
        <v>9114857.2328999992</v>
      </c>
      <c r="J175" s="39">
        <v>9056623.3717</v>
      </c>
      <c r="K175" s="39">
        <v>0</v>
      </c>
      <c r="L175" s="39">
        <f t="shared" si="45"/>
        <v>9056623.3717</v>
      </c>
      <c r="M175" s="39">
        <v>203772065.6313</v>
      </c>
      <c r="N175" s="40">
        <f t="shared" si="43"/>
        <v>515781802.17739999</v>
      </c>
      <c r="O175" s="43"/>
      <c r="P175" s="162"/>
      <c r="Q175" s="47">
        <v>18</v>
      </c>
      <c r="R175" s="162"/>
      <c r="S175" s="39" t="s">
        <v>472</v>
      </c>
      <c r="T175" s="39">
        <v>72842292.634900004</v>
      </c>
      <c r="U175" s="39">
        <f t="shared" si="46"/>
        <v>-8049189.7800000003</v>
      </c>
      <c r="V175" s="39">
        <v>39257847.935400002</v>
      </c>
      <c r="W175" s="39">
        <v>48159012.532700002</v>
      </c>
      <c r="X175" s="39">
        <v>4838616.5100999996</v>
      </c>
      <c r="Y175" s="39">
        <v>4807774.5931000002</v>
      </c>
      <c r="Z175" s="39">
        <f t="shared" si="50"/>
        <v>2403887.2965500001</v>
      </c>
      <c r="AA175" s="39">
        <f t="shared" si="41"/>
        <v>2403887.2965500001</v>
      </c>
      <c r="AB175" s="39">
        <v>101440723.2656</v>
      </c>
      <c r="AC175" s="45">
        <f t="shared" si="38"/>
        <v>260893190.39525002</v>
      </c>
    </row>
    <row r="176" spans="1:29" ht="24.9" customHeight="1">
      <c r="A176" s="167"/>
      <c r="B176" s="162"/>
      <c r="C176" s="35">
        <v>22</v>
      </c>
      <c r="D176" s="39" t="s">
        <v>473</v>
      </c>
      <c r="E176" s="39">
        <v>85685988.662</v>
      </c>
      <c r="F176" s="39">
        <f t="shared" si="42"/>
        <v>-8049189.7800000003</v>
      </c>
      <c r="G176" s="39">
        <v>46179868.746799998</v>
      </c>
      <c r="H176" s="39">
        <v>56650504.1589</v>
      </c>
      <c r="I176" s="39">
        <v>4966507.2439999999</v>
      </c>
      <c r="J176" s="39">
        <v>5655490.8470999999</v>
      </c>
      <c r="K176" s="39">
        <v>0</v>
      </c>
      <c r="L176" s="39">
        <f t="shared" si="45"/>
        <v>5655490.8470999999</v>
      </c>
      <c r="M176" s="39">
        <v>109074075.4276</v>
      </c>
      <c r="N176" s="40">
        <f t="shared" si="43"/>
        <v>300163245.3064</v>
      </c>
      <c r="O176" s="43"/>
      <c r="P176" s="162"/>
      <c r="Q176" s="47">
        <v>19</v>
      </c>
      <c r="R176" s="162"/>
      <c r="S176" s="39" t="s">
        <v>474</v>
      </c>
      <c r="T176" s="39">
        <v>83833089.133599997</v>
      </c>
      <c r="U176" s="39">
        <f t="shared" si="46"/>
        <v>-8049189.7800000003</v>
      </c>
      <c r="V176" s="39">
        <v>45181261.409000002</v>
      </c>
      <c r="W176" s="39">
        <v>55425476.659299999</v>
      </c>
      <c r="X176" s="39">
        <v>5414497.0565999998</v>
      </c>
      <c r="Y176" s="39">
        <v>5533194.8161000004</v>
      </c>
      <c r="Z176" s="39">
        <f t="shared" si="50"/>
        <v>2766597.4080500002</v>
      </c>
      <c r="AA176" s="39">
        <f t="shared" si="41"/>
        <v>2766597.4080500002</v>
      </c>
      <c r="AB176" s="39">
        <v>114586848.95290001</v>
      </c>
      <c r="AC176" s="45">
        <f t="shared" si="38"/>
        <v>299158580.83945</v>
      </c>
    </row>
    <row r="177" spans="1:29" ht="24.9" customHeight="1">
      <c r="A177" s="167"/>
      <c r="B177" s="162"/>
      <c r="C177" s="35">
        <v>23</v>
      </c>
      <c r="D177" s="39" t="s">
        <v>475</v>
      </c>
      <c r="E177" s="39">
        <v>79792444.488100007</v>
      </c>
      <c r="F177" s="39">
        <f t="shared" si="42"/>
        <v>-8049189.7800000003</v>
      </c>
      <c r="G177" s="39">
        <v>43003584.027999997</v>
      </c>
      <c r="H177" s="39">
        <v>52754041.575599998</v>
      </c>
      <c r="I177" s="39">
        <v>4831981.7176000001</v>
      </c>
      <c r="J177" s="39">
        <v>5266502.1026999997</v>
      </c>
      <c r="K177" s="39">
        <v>0</v>
      </c>
      <c r="L177" s="39">
        <f t="shared" si="45"/>
        <v>5266502.1026999997</v>
      </c>
      <c r="M177" s="39">
        <v>106003144.3311</v>
      </c>
      <c r="N177" s="40">
        <f t="shared" si="43"/>
        <v>283602508.46309996</v>
      </c>
      <c r="O177" s="43"/>
      <c r="P177" s="162"/>
      <c r="Q177" s="47">
        <v>20</v>
      </c>
      <c r="R177" s="162"/>
      <c r="S177" s="39" t="s">
        <v>476</v>
      </c>
      <c r="T177" s="39">
        <v>96692079.559900001</v>
      </c>
      <c r="U177" s="39">
        <f t="shared" si="46"/>
        <v>-8049189.7800000003</v>
      </c>
      <c r="V177" s="39">
        <v>52111525.030599996</v>
      </c>
      <c r="W177" s="39">
        <v>63927080.037</v>
      </c>
      <c r="X177" s="39">
        <v>5666737.7082000002</v>
      </c>
      <c r="Y177" s="39">
        <v>6381920.5388000002</v>
      </c>
      <c r="Z177" s="39">
        <f t="shared" si="50"/>
        <v>3190960.2694000001</v>
      </c>
      <c r="AA177" s="39">
        <f t="shared" si="41"/>
        <v>3190960.2694000001</v>
      </c>
      <c r="AB177" s="39">
        <v>120344965.5096</v>
      </c>
      <c r="AC177" s="45">
        <f t="shared" si="38"/>
        <v>333884158.33469999</v>
      </c>
    </row>
    <row r="178" spans="1:29" ht="24.9" customHeight="1">
      <c r="A178" s="167"/>
      <c r="B178" s="162"/>
      <c r="C178" s="35">
        <v>24</v>
      </c>
      <c r="D178" s="39" t="s">
        <v>477</v>
      </c>
      <c r="E178" s="39">
        <v>77884991.227400005</v>
      </c>
      <c r="F178" s="39">
        <f t="shared" si="42"/>
        <v>-8049189.7800000003</v>
      </c>
      <c r="G178" s="39">
        <v>41975575.334899999</v>
      </c>
      <c r="H178" s="39">
        <v>51492946.377099998</v>
      </c>
      <c r="I178" s="39">
        <v>4760011.1957999999</v>
      </c>
      <c r="J178" s="39">
        <v>5140605.3881000001</v>
      </c>
      <c r="K178" s="39">
        <v>0</v>
      </c>
      <c r="L178" s="39">
        <f t="shared" si="45"/>
        <v>5140605.3881000001</v>
      </c>
      <c r="M178" s="39">
        <v>104360210.68449999</v>
      </c>
      <c r="N178" s="40">
        <f t="shared" si="43"/>
        <v>277565150.4278</v>
      </c>
      <c r="O178" s="43"/>
      <c r="P178" s="162"/>
      <c r="Q178" s="47">
        <v>21</v>
      </c>
      <c r="R178" s="162"/>
      <c r="S178" s="39" t="s">
        <v>478</v>
      </c>
      <c r="T178" s="39">
        <v>90961188.564600006</v>
      </c>
      <c r="U178" s="39">
        <f t="shared" si="46"/>
        <v>-8049189.7800000003</v>
      </c>
      <c r="V178" s="39">
        <v>49022901.113200001</v>
      </c>
      <c r="W178" s="39">
        <v>60138154.1083</v>
      </c>
      <c r="X178" s="39">
        <v>5604574.1353000002</v>
      </c>
      <c r="Y178" s="39">
        <v>6003667.3135000002</v>
      </c>
      <c r="Z178" s="39">
        <f t="shared" si="50"/>
        <v>3001833.6567500001</v>
      </c>
      <c r="AA178" s="39">
        <f t="shared" si="41"/>
        <v>3001833.6567500001</v>
      </c>
      <c r="AB178" s="39">
        <v>118925903.6093</v>
      </c>
      <c r="AC178" s="45">
        <f t="shared" si="38"/>
        <v>319605365.40745002</v>
      </c>
    </row>
    <row r="179" spans="1:29" ht="24.9" customHeight="1">
      <c r="A179" s="167"/>
      <c r="B179" s="162"/>
      <c r="C179" s="35">
        <v>25</v>
      </c>
      <c r="D179" s="39" t="s">
        <v>479</v>
      </c>
      <c r="E179" s="39">
        <v>89074634.287799999</v>
      </c>
      <c r="F179" s="39">
        <f t="shared" si="42"/>
        <v>-8049189.7800000003</v>
      </c>
      <c r="G179" s="39">
        <v>48006155.782399997</v>
      </c>
      <c r="H179" s="39">
        <v>58890876.081100002</v>
      </c>
      <c r="I179" s="39">
        <v>6105901.2136000004</v>
      </c>
      <c r="J179" s="39">
        <v>5879149.9845000003</v>
      </c>
      <c r="K179" s="39">
        <v>0</v>
      </c>
      <c r="L179" s="39">
        <f t="shared" si="45"/>
        <v>5879149.9845000003</v>
      </c>
      <c r="M179" s="39">
        <v>135084011.7304</v>
      </c>
      <c r="N179" s="40">
        <f t="shared" si="43"/>
        <v>334991539.29979998</v>
      </c>
      <c r="O179" s="43"/>
      <c r="P179" s="162"/>
      <c r="Q179" s="47">
        <v>22</v>
      </c>
      <c r="R179" s="162"/>
      <c r="S179" s="39" t="s">
        <v>480</v>
      </c>
      <c r="T179" s="39">
        <v>107530061.7946</v>
      </c>
      <c r="U179" s="39">
        <f t="shared" si="46"/>
        <v>-8049189.7800000003</v>
      </c>
      <c r="V179" s="39">
        <v>57952580.317400001</v>
      </c>
      <c r="W179" s="39">
        <v>71092512.416800007</v>
      </c>
      <c r="X179" s="39">
        <v>6232462.1909999996</v>
      </c>
      <c r="Y179" s="39">
        <v>7097254.6358000003</v>
      </c>
      <c r="Z179" s="39">
        <f t="shared" si="50"/>
        <v>3548627.3179000001</v>
      </c>
      <c r="AA179" s="39">
        <f t="shared" si="41"/>
        <v>3548627.3179000001</v>
      </c>
      <c r="AB179" s="39">
        <v>133259249.9061</v>
      </c>
      <c r="AC179" s="45">
        <f t="shared" si="38"/>
        <v>371566304.1638</v>
      </c>
    </row>
    <row r="180" spans="1:29" ht="24.9" customHeight="1">
      <c r="A180" s="167"/>
      <c r="B180" s="162"/>
      <c r="C180" s="35">
        <v>26</v>
      </c>
      <c r="D180" s="39" t="s">
        <v>481</v>
      </c>
      <c r="E180" s="39">
        <v>77428039.793099999</v>
      </c>
      <c r="F180" s="39">
        <f t="shared" si="42"/>
        <v>-8049189.7800000003</v>
      </c>
      <c r="G180" s="39">
        <v>41729304.531599998</v>
      </c>
      <c r="H180" s="39">
        <v>51190837.1347</v>
      </c>
      <c r="I180" s="39">
        <v>4653668.7460000003</v>
      </c>
      <c r="J180" s="39">
        <v>5110445.4436999997</v>
      </c>
      <c r="K180" s="39">
        <v>0</v>
      </c>
      <c r="L180" s="39">
        <f t="shared" si="45"/>
        <v>5110445.4436999997</v>
      </c>
      <c r="M180" s="39">
        <v>101932639.1697</v>
      </c>
      <c r="N180" s="40">
        <f t="shared" si="43"/>
        <v>273995745.0388</v>
      </c>
      <c r="O180" s="43"/>
      <c r="P180" s="162"/>
      <c r="Q180" s="47">
        <v>23</v>
      </c>
      <c r="R180" s="162"/>
      <c r="S180" s="39" t="s">
        <v>482</v>
      </c>
      <c r="T180" s="39">
        <v>78639434.339399993</v>
      </c>
      <c r="U180" s="39">
        <f t="shared" si="46"/>
        <v>-8049189.7800000003</v>
      </c>
      <c r="V180" s="39">
        <v>42382177.212700002</v>
      </c>
      <c r="W180" s="39">
        <v>51991739.509099998</v>
      </c>
      <c r="X180" s="39">
        <v>6033297.5511999996</v>
      </c>
      <c r="Y180" s="39">
        <v>5190400.5318999998</v>
      </c>
      <c r="Z180" s="39">
        <f t="shared" si="50"/>
        <v>2595200.2659499999</v>
      </c>
      <c r="AA180" s="39">
        <f t="shared" si="41"/>
        <v>2595200.2659499999</v>
      </c>
      <c r="AB180" s="39">
        <v>128712745.5948</v>
      </c>
      <c r="AC180" s="45">
        <f t="shared" si="38"/>
        <v>302305404.69314998</v>
      </c>
    </row>
    <row r="181" spans="1:29" ht="24.9" customHeight="1">
      <c r="A181" s="167"/>
      <c r="B181" s="163"/>
      <c r="C181" s="35">
        <v>27</v>
      </c>
      <c r="D181" s="39" t="s">
        <v>483</v>
      </c>
      <c r="E181" s="39">
        <v>75094808.484300002</v>
      </c>
      <c r="F181" s="39">
        <f t="shared" si="42"/>
        <v>-8049189.7800000003</v>
      </c>
      <c r="G181" s="39">
        <v>40471825.7152</v>
      </c>
      <c r="H181" s="39">
        <v>49648242.691500001</v>
      </c>
      <c r="I181" s="39">
        <v>4680307.2545999996</v>
      </c>
      <c r="J181" s="39">
        <v>4956446.3066999996</v>
      </c>
      <c r="K181" s="39">
        <v>0</v>
      </c>
      <c r="L181" s="39">
        <f t="shared" si="45"/>
        <v>4956446.3066999996</v>
      </c>
      <c r="M181" s="39">
        <v>102540739.5552</v>
      </c>
      <c r="N181" s="40">
        <f t="shared" si="43"/>
        <v>269343180.22750002</v>
      </c>
      <c r="O181" s="43"/>
      <c r="P181" s="162"/>
      <c r="Q181" s="47">
        <v>24</v>
      </c>
      <c r="R181" s="162"/>
      <c r="S181" s="39" t="s">
        <v>484</v>
      </c>
      <c r="T181" s="39">
        <v>64000017.3213</v>
      </c>
      <c r="U181" s="39">
        <f t="shared" si="46"/>
        <v>-8049189.7800000003</v>
      </c>
      <c r="V181" s="39">
        <v>34492365.039399996</v>
      </c>
      <c r="W181" s="39">
        <v>42313023.448200002</v>
      </c>
      <c r="X181" s="39">
        <v>4625899.8728999998</v>
      </c>
      <c r="Y181" s="39">
        <v>4224162.1742000002</v>
      </c>
      <c r="Z181" s="39">
        <f t="shared" si="50"/>
        <v>2112081.0871000001</v>
      </c>
      <c r="AA181" s="39">
        <f t="shared" si="41"/>
        <v>2112081.0871000001</v>
      </c>
      <c r="AB181" s="39">
        <v>96584855.731999993</v>
      </c>
      <c r="AC181" s="45">
        <f t="shared" si="38"/>
        <v>236079052.7209</v>
      </c>
    </row>
    <row r="182" spans="1:29" ht="24.9" customHeight="1">
      <c r="A182" s="35"/>
      <c r="B182" s="174" t="s">
        <v>485</v>
      </c>
      <c r="C182" s="175"/>
      <c r="D182" s="40"/>
      <c r="E182" s="40">
        <f>SUM(E155:E181)</f>
        <v>2319980112.3659</v>
      </c>
      <c r="F182" s="40">
        <f t="shared" ref="F182:M182" si="51">SUM(F155:F181)</f>
        <v>-217328124.06</v>
      </c>
      <c r="G182" s="40">
        <f t="shared" si="51"/>
        <v>1250337175.9739995</v>
      </c>
      <c r="H182" s="40">
        <f t="shared" si="51"/>
        <v>1533833536.3389997</v>
      </c>
      <c r="I182" s="40">
        <f t="shared" si="51"/>
        <v>141058978.46429998</v>
      </c>
      <c r="J182" s="40">
        <f t="shared" si="51"/>
        <v>153124524.73999998</v>
      </c>
      <c r="K182" s="40">
        <f t="shared" si="51"/>
        <v>0</v>
      </c>
      <c r="L182" s="40">
        <f t="shared" si="51"/>
        <v>153124524.73999998</v>
      </c>
      <c r="M182" s="40">
        <f t="shared" si="51"/>
        <v>3103956945.992301</v>
      </c>
      <c r="N182" s="40">
        <f t="shared" si="43"/>
        <v>8284963149.8155003</v>
      </c>
      <c r="O182" s="43"/>
      <c r="P182" s="163"/>
      <c r="Q182" s="47">
        <v>25</v>
      </c>
      <c r="R182" s="163"/>
      <c r="S182" s="39" t="s">
        <v>486</v>
      </c>
      <c r="T182" s="39">
        <v>71340223.862399995</v>
      </c>
      <c r="U182" s="39">
        <f t="shared" si="46"/>
        <v>-8049189.7800000003</v>
      </c>
      <c r="V182" s="39">
        <v>38448318.398199998</v>
      </c>
      <c r="W182" s="39">
        <v>47165933.564300001</v>
      </c>
      <c r="X182" s="39">
        <v>4607269.8436000003</v>
      </c>
      <c r="Y182" s="39">
        <v>4708634.2747</v>
      </c>
      <c r="Z182" s="39">
        <f t="shared" si="50"/>
        <v>2354317.13735</v>
      </c>
      <c r="AA182" s="39">
        <f t="shared" si="41"/>
        <v>2354317.13735</v>
      </c>
      <c r="AB182" s="39">
        <v>96159571.864399999</v>
      </c>
      <c r="AC182" s="45">
        <f t="shared" si="38"/>
        <v>252026444.89025</v>
      </c>
    </row>
    <row r="183" spans="1:29" ht="24.9" customHeight="1">
      <c r="A183" s="167">
        <v>9</v>
      </c>
      <c r="B183" s="161" t="s">
        <v>487</v>
      </c>
      <c r="C183" s="35">
        <v>1</v>
      </c>
      <c r="D183" s="39" t="s">
        <v>488</v>
      </c>
      <c r="E183" s="39">
        <v>79610470.737100005</v>
      </c>
      <c r="F183" s="39">
        <f t="shared" si="42"/>
        <v>-8049189.7800000003</v>
      </c>
      <c r="G183" s="39">
        <v>42905510.538199998</v>
      </c>
      <c r="H183" s="39">
        <v>52633731.301899999</v>
      </c>
      <c r="I183" s="39">
        <v>5340419.2719000001</v>
      </c>
      <c r="J183" s="39">
        <v>5254491.3772999998</v>
      </c>
      <c r="K183" s="39">
        <f t="shared" ref="K183:K226" si="52">J183/2</f>
        <v>2627245.6886499999</v>
      </c>
      <c r="L183" s="39">
        <f t="shared" si="45"/>
        <v>2627245.6886499999</v>
      </c>
      <c r="M183" s="39">
        <v>110537542.579</v>
      </c>
      <c r="N183" s="40">
        <f t="shared" si="43"/>
        <v>285605730.33674997</v>
      </c>
      <c r="O183" s="43"/>
      <c r="P183" s="35"/>
      <c r="Q183" s="174" t="s">
        <v>489</v>
      </c>
      <c r="R183" s="176"/>
      <c r="S183" s="40"/>
      <c r="T183" s="40">
        <f>SUM(T158:T182)</f>
        <v>2179421525.3857002</v>
      </c>
      <c r="U183" s="40">
        <f>SUM(U158:U182)</f>
        <v>-201229744.5</v>
      </c>
      <c r="V183" s="40">
        <f t="shared" ref="V183:AC183" si="53">SUM(V158:V182)</f>
        <v>1174584101.2962</v>
      </c>
      <c r="W183" s="40">
        <f t="shared" si="53"/>
        <v>1440904517.9476001</v>
      </c>
      <c r="X183" s="40">
        <f t="shared" si="53"/>
        <v>135342315.29300001</v>
      </c>
      <c r="Y183" s="40">
        <f t="shared" si="53"/>
        <v>143847304.33880001</v>
      </c>
      <c r="Z183" s="40">
        <f t="shared" si="53"/>
        <v>71923652.169400007</v>
      </c>
      <c r="AA183" s="40">
        <f t="shared" si="41"/>
        <v>71923652.169400007</v>
      </c>
      <c r="AB183" s="40">
        <f t="shared" si="53"/>
        <v>2864212129.7669997</v>
      </c>
      <c r="AC183" s="40">
        <f t="shared" si="53"/>
        <v>7665158497.3588982</v>
      </c>
    </row>
    <row r="184" spans="1:29" ht="24.9" customHeight="1">
      <c r="A184" s="167"/>
      <c r="B184" s="162"/>
      <c r="C184" s="35">
        <v>2</v>
      </c>
      <c r="D184" s="39" t="s">
        <v>490</v>
      </c>
      <c r="E184" s="39">
        <v>100069395.9267</v>
      </c>
      <c r="F184" s="39">
        <f t="shared" si="42"/>
        <v>-8049189.7800000003</v>
      </c>
      <c r="G184" s="39">
        <v>53931706.240699999</v>
      </c>
      <c r="H184" s="39">
        <v>66159961.7236</v>
      </c>
      <c r="I184" s="39">
        <v>5407311.7619000003</v>
      </c>
      <c r="J184" s="39">
        <v>6604831.9166999999</v>
      </c>
      <c r="K184" s="39">
        <f t="shared" si="52"/>
        <v>3302415.95835</v>
      </c>
      <c r="L184" s="39">
        <f t="shared" si="45"/>
        <v>3302415.95835</v>
      </c>
      <c r="M184" s="39">
        <v>112064555.5802</v>
      </c>
      <c r="N184" s="40">
        <f t="shared" si="43"/>
        <v>332886157.41144997</v>
      </c>
      <c r="O184" s="43"/>
      <c r="P184" s="161">
        <v>27</v>
      </c>
      <c r="Q184" s="47">
        <v>1</v>
      </c>
      <c r="R184" s="161" t="s">
        <v>113</v>
      </c>
      <c r="S184" s="39" t="s">
        <v>491</v>
      </c>
      <c r="T184" s="39">
        <v>80094721.575000003</v>
      </c>
      <c r="U184" s="39">
        <f t="shared" si="46"/>
        <v>-8049189.7800000003</v>
      </c>
      <c r="V184" s="39">
        <v>43166494.1655</v>
      </c>
      <c r="W184" s="39">
        <v>52953889.294500001</v>
      </c>
      <c r="X184" s="39">
        <v>7243783.1342000002</v>
      </c>
      <c r="Y184" s="39">
        <v>5286453.1511000004</v>
      </c>
      <c r="Z184" s="39">
        <v>0</v>
      </c>
      <c r="AA184" s="39">
        <f t="shared" si="41"/>
        <v>5286453.1511000004</v>
      </c>
      <c r="AB184" s="39">
        <v>129438486.9754</v>
      </c>
      <c r="AC184" s="45">
        <f t="shared" si="38"/>
        <v>310134638.51569998</v>
      </c>
    </row>
    <row r="185" spans="1:29" ht="24.9" customHeight="1">
      <c r="A185" s="167"/>
      <c r="B185" s="162"/>
      <c r="C185" s="35">
        <v>3</v>
      </c>
      <c r="D185" s="39" t="s">
        <v>492</v>
      </c>
      <c r="E185" s="39">
        <v>95795879.291700006</v>
      </c>
      <c r="F185" s="39">
        <f t="shared" si="42"/>
        <v>-8049189.7800000003</v>
      </c>
      <c r="G185" s="39">
        <v>51628524.117600001</v>
      </c>
      <c r="H185" s="39">
        <v>63334565.463500001</v>
      </c>
      <c r="I185" s="39">
        <v>6679676.1106000002</v>
      </c>
      <c r="J185" s="39">
        <v>6322769.0661000004</v>
      </c>
      <c r="K185" s="39">
        <f t="shared" si="52"/>
        <v>3161384.5330500002</v>
      </c>
      <c r="L185" s="39">
        <f t="shared" si="45"/>
        <v>3161384.5330500002</v>
      </c>
      <c r="M185" s="39">
        <v>141109922.28189999</v>
      </c>
      <c r="N185" s="40">
        <f t="shared" si="43"/>
        <v>353660762.01835001</v>
      </c>
      <c r="O185" s="43"/>
      <c r="P185" s="162"/>
      <c r="Q185" s="47">
        <v>2</v>
      </c>
      <c r="R185" s="162"/>
      <c r="S185" s="39" t="s">
        <v>493</v>
      </c>
      <c r="T185" s="39">
        <v>82685544.657600001</v>
      </c>
      <c r="U185" s="39">
        <f t="shared" si="46"/>
        <v>-8049189.7800000003</v>
      </c>
      <c r="V185" s="39">
        <v>44562800.280100003</v>
      </c>
      <c r="W185" s="39">
        <v>54666788.1721</v>
      </c>
      <c r="X185" s="39">
        <v>7761626.0086000003</v>
      </c>
      <c r="Y185" s="39">
        <v>5457453.9933000002</v>
      </c>
      <c r="Z185" s="39">
        <v>0</v>
      </c>
      <c r="AA185" s="39">
        <f t="shared" si="41"/>
        <v>5457453.9933000002</v>
      </c>
      <c r="AB185" s="39">
        <v>141259736.2868</v>
      </c>
      <c r="AC185" s="45">
        <f t="shared" si="38"/>
        <v>328344759.61849999</v>
      </c>
    </row>
    <row r="186" spans="1:29" ht="24.9" customHeight="1">
      <c r="A186" s="167"/>
      <c r="B186" s="162"/>
      <c r="C186" s="35">
        <v>4</v>
      </c>
      <c r="D186" s="39" t="s">
        <v>494</v>
      </c>
      <c r="E186" s="39">
        <v>61809178.778700002</v>
      </c>
      <c r="F186" s="39">
        <f t="shared" si="42"/>
        <v>-8049189.7800000003</v>
      </c>
      <c r="G186" s="39">
        <v>33311627.815900002</v>
      </c>
      <c r="H186" s="39">
        <v>40864570.674199998</v>
      </c>
      <c r="I186" s="39">
        <v>4151133.6395999999</v>
      </c>
      <c r="J186" s="39">
        <v>4079561.3180999998</v>
      </c>
      <c r="K186" s="39">
        <f t="shared" si="52"/>
        <v>2039780.6590499999</v>
      </c>
      <c r="L186" s="39">
        <f t="shared" si="45"/>
        <v>2039780.6590499999</v>
      </c>
      <c r="M186" s="39">
        <v>83388685.935599998</v>
      </c>
      <c r="N186" s="40">
        <f t="shared" si="43"/>
        <v>217515787.72305</v>
      </c>
      <c r="O186" s="43"/>
      <c r="P186" s="162"/>
      <c r="Q186" s="47">
        <v>3</v>
      </c>
      <c r="R186" s="162"/>
      <c r="S186" s="39" t="s">
        <v>495</v>
      </c>
      <c r="T186" s="39">
        <v>127090419.4039</v>
      </c>
      <c r="U186" s="39">
        <f t="shared" si="46"/>
        <v>-8049189.7800000003</v>
      </c>
      <c r="V186" s="39">
        <v>68494499.260499999</v>
      </c>
      <c r="W186" s="39">
        <v>84024663.138300002</v>
      </c>
      <c r="X186" s="39">
        <v>10684530.5469</v>
      </c>
      <c r="Y186" s="39">
        <v>8388287.4539999999</v>
      </c>
      <c r="Z186" s="39">
        <v>0</v>
      </c>
      <c r="AA186" s="39">
        <f t="shared" si="41"/>
        <v>8388287.4539999999</v>
      </c>
      <c r="AB186" s="39">
        <v>207983418.2516</v>
      </c>
      <c r="AC186" s="45">
        <f t="shared" si="38"/>
        <v>498616628.27520001</v>
      </c>
    </row>
    <row r="187" spans="1:29" ht="24.9" customHeight="1">
      <c r="A187" s="167"/>
      <c r="B187" s="162"/>
      <c r="C187" s="35">
        <v>5</v>
      </c>
      <c r="D187" s="39" t="s">
        <v>496</v>
      </c>
      <c r="E187" s="39">
        <v>73835489.148000002</v>
      </c>
      <c r="F187" s="39">
        <f t="shared" si="42"/>
        <v>-8049189.7800000003</v>
      </c>
      <c r="G187" s="39">
        <v>39793124.301299997</v>
      </c>
      <c r="H187" s="39">
        <v>48815655.282300003</v>
      </c>
      <c r="I187" s="39">
        <v>4928040.7708999999</v>
      </c>
      <c r="J187" s="39">
        <v>4873328.0619000001</v>
      </c>
      <c r="K187" s="39">
        <f t="shared" si="52"/>
        <v>2436664.03095</v>
      </c>
      <c r="L187" s="39">
        <f t="shared" si="45"/>
        <v>2436664.03095</v>
      </c>
      <c r="M187" s="39">
        <v>101123820.1709</v>
      </c>
      <c r="N187" s="40">
        <f t="shared" si="43"/>
        <v>262883603.92435002</v>
      </c>
      <c r="O187" s="43"/>
      <c r="P187" s="162"/>
      <c r="Q187" s="47">
        <v>4</v>
      </c>
      <c r="R187" s="162"/>
      <c r="S187" s="39" t="s">
        <v>497</v>
      </c>
      <c r="T187" s="39">
        <v>83563017.655200005</v>
      </c>
      <c r="U187" s="39">
        <f t="shared" si="46"/>
        <v>-8049189.7800000003</v>
      </c>
      <c r="V187" s="39">
        <v>45035708.260600001</v>
      </c>
      <c r="W187" s="39">
        <v>55246921.382700004</v>
      </c>
      <c r="X187" s="39">
        <v>7037456.3536</v>
      </c>
      <c r="Y187" s="39">
        <v>5515369.4189999998</v>
      </c>
      <c r="Z187" s="39">
        <v>0</v>
      </c>
      <c r="AA187" s="39">
        <f t="shared" si="41"/>
        <v>5515369.4189999998</v>
      </c>
      <c r="AB187" s="39">
        <v>124728486.2538</v>
      </c>
      <c r="AC187" s="45">
        <f t="shared" si="38"/>
        <v>313077769.5449</v>
      </c>
    </row>
    <row r="188" spans="1:29" ht="24.9" customHeight="1">
      <c r="A188" s="167"/>
      <c r="B188" s="162"/>
      <c r="C188" s="35">
        <v>6</v>
      </c>
      <c r="D188" s="39" t="s">
        <v>498</v>
      </c>
      <c r="E188" s="39">
        <v>84942253.601600006</v>
      </c>
      <c r="F188" s="39">
        <f t="shared" si="42"/>
        <v>-8049189.7800000003</v>
      </c>
      <c r="G188" s="39">
        <v>45779037.898999996</v>
      </c>
      <c r="H188" s="39">
        <v>56158790.5568</v>
      </c>
      <c r="I188" s="39">
        <v>5598351.5508000003</v>
      </c>
      <c r="J188" s="39">
        <v>5606402.4616999999</v>
      </c>
      <c r="K188" s="39">
        <f t="shared" si="52"/>
        <v>2803201.2308499999</v>
      </c>
      <c r="L188" s="39">
        <f t="shared" si="45"/>
        <v>2803201.2308499999</v>
      </c>
      <c r="M188" s="39">
        <v>116425586.859</v>
      </c>
      <c r="N188" s="40">
        <f t="shared" si="43"/>
        <v>303658031.91805005</v>
      </c>
      <c r="O188" s="43"/>
      <c r="P188" s="162"/>
      <c r="Q188" s="47">
        <v>5</v>
      </c>
      <c r="R188" s="162"/>
      <c r="S188" s="39" t="s">
        <v>499</v>
      </c>
      <c r="T188" s="39">
        <v>74887393.536799997</v>
      </c>
      <c r="U188" s="39">
        <f t="shared" si="46"/>
        <v>-8049189.7800000003</v>
      </c>
      <c r="V188" s="39">
        <v>40360040.869199999</v>
      </c>
      <c r="W188" s="39">
        <v>49511112.204700001</v>
      </c>
      <c r="X188" s="39">
        <v>6900180.2267000005</v>
      </c>
      <c r="Y188" s="39">
        <v>4942756.3982999995</v>
      </c>
      <c r="Z188" s="39">
        <v>0</v>
      </c>
      <c r="AA188" s="39">
        <f t="shared" si="41"/>
        <v>4942756.3982999995</v>
      </c>
      <c r="AB188" s="39">
        <v>121594764.80779999</v>
      </c>
      <c r="AC188" s="45">
        <f t="shared" si="38"/>
        <v>290147058.26349998</v>
      </c>
    </row>
    <row r="189" spans="1:29" ht="24.9" customHeight="1">
      <c r="A189" s="167"/>
      <c r="B189" s="162"/>
      <c r="C189" s="35">
        <v>7</v>
      </c>
      <c r="D189" s="39" t="s">
        <v>500</v>
      </c>
      <c r="E189" s="39">
        <v>97381814.712300003</v>
      </c>
      <c r="F189" s="39">
        <f t="shared" si="42"/>
        <v>-8049189.7800000003</v>
      </c>
      <c r="G189" s="39">
        <v>52483253.002700001</v>
      </c>
      <c r="H189" s="39">
        <v>64383092.096000001</v>
      </c>
      <c r="I189" s="39">
        <v>5777754.1834000004</v>
      </c>
      <c r="J189" s="39">
        <v>6427444.7944</v>
      </c>
      <c r="K189" s="39">
        <f t="shared" si="52"/>
        <v>3213722.3972</v>
      </c>
      <c r="L189" s="39">
        <f t="shared" si="45"/>
        <v>3213722.3972</v>
      </c>
      <c r="M189" s="39">
        <v>120520966.65889999</v>
      </c>
      <c r="N189" s="40">
        <f t="shared" si="43"/>
        <v>335711413.27049994</v>
      </c>
      <c r="O189" s="43"/>
      <c r="P189" s="162"/>
      <c r="Q189" s="47">
        <v>6</v>
      </c>
      <c r="R189" s="162"/>
      <c r="S189" s="39" t="s">
        <v>501</v>
      </c>
      <c r="T189" s="39">
        <v>56964952.417900003</v>
      </c>
      <c r="U189" s="39">
        <f t="shared" si="46"/>
        <v>-8049189.7800000003</v>
      </c>
      <c r="V189" s="39">
        <v>30700865.647999998</v>
      </c>
      <c r="W189" s="39">
        <v>37661854.922300003</v>
      </c>
      <c r="X189" s="39">
        <v>5697384.9139</v>
      </c>
      <c r="Y189" s="39">
        <v>3759830.1896000002</v>
      </c>
      <c r="Z189" s="39">
        <v>0</v>
      </c>
      <c r="AA189" s="39">
        <f t="shared" si="41"/>
        <v>3759830.1896000002</v>
      </c>
      <c r="AB189" s="39">
        <v>94137510.947400004</v>
      </c>
      <c r="AC189" s="45">
        <f t="shared" si="38"/>
        <v>220873209.25910002</v>
      </c>
    </row>
    <row r="190" spans="1:29" ht="24.9" customHeight="1">
      <c r="A190" s="167"/>
      <c r="B190" s="162"/>
      <c r="C190" s="35">
        <v>8</v>
      </c>
      <c r="D190" s="39" t="s">
        <v>502</v>
      </c>
      <c r="E190" s="39">
        <v>77141388.213400006</v>
      </c>
      <c r="F190" s="39">
        <f t="shared" si="42"/>
        <v>-8049189.7800000003</v>
      </c>
      <c r="G190" s="39">
        <v>41574815.652599998</v>
      </c>
      <c r="H190" s="39">
        <v>51001320.076300003</v>
      </c>
      <c r="I190" s="39">
        <v>5706354.9401000002</v>
      </c>
      <c r="J190" s="39">
        <v>5091525.7182999998</v>
      </c>
      <c r="K190" s="39">
        <f t="shared" si="52"/>
        <v>2545762.8591499999</v>
      </c>
      <c r="L190" s="39">
        <f t="shared" si="45"/>
        <v>2545762.8591499999</v>
      </c>
      <c r="M190" s="39">
        <v>118891074.08490001</v>
      </c>
      <c r="N190" s="40">
        <f t="shared" si="43"/>
        <v>288811526.04645002</v>
      </c>
      <c r="O190" s="43"/>
      <c r="P190" s="162"/>
      <c r="Q190" s="47">
        <v>7</v>
      </c>
      <c r="R190" s="162"/>
      <c r="S190" s="39" t="s">
        <v>503</v>
      </c>
      <c r="T190" s="39">
        <v>55493930.064900003</v>
      </c>
      <c r="U190" s="39">
        <f t="shared" si="46"/>
        <v>-8049189.7800000003</v>
      </c>
      <c r="V190" s="39">
        <v>29908068.362799998</v>
      </c>
      <c r="W190" s="39">
        <v>36689302.008599997</v>
      </c>
      <c r="X190" s="39">
        <v>5747689.1666999999</v>
      </c>
      <c r="Y190" s="39">
        <v>3662739.0131000001</v>
      </c>
      <c r="Z190" s="39">
        <v>0</v>
      </c>
      <c r="AA190" s="39">
        <f t="shared" si="41"/>
        <v>3662739.0131000001</v>
      </c>
      <c r="AB190" s="39">
        <v>95285849.840499997</v>
      </c>
      <c r="AC190" s="45">
        <f t="shared" si="38"/>
        <v>218738388.67659998</v>
      </c>
    </row>
    <row r="191" spans="1:29" ht="24.9" customHeight="1">
      <c r="A191" s="167"/>
      <c r="B191" s="162"/>
      <c r="C191" s="35">
        <v>9</v>
      </c>
      <c r="D191" s="39" t="s">
        <v>504</v>
      </c>
      <c r="E191" s="39">
        <v>82223211.367899999</v>
      </c>
      <c r="F191" s="39">
        <f t="shared" si="42"/>
        <v>-8049189.7800000003</v>
      </c>
      <c r="G191" s="39">
        <v>44313628.963100001</v>
      </c>
      <c r="H191" s="39">
        <v>54361120.765299998</v>
      </c>
      <c r="I191" s="39">
        <v>5835823.5932</v>
      </c>
      <c r="J191" s="39">
        <v>5426938.8328999998</v>
      </c>
      <c r="K191" s="39">
        <f t="shared" si="52"/>
        <v>2713469.4164499999</v>
      </c>
      <c r="L191" s="39">
        <f t="shared" si="45"/>
        <v>2713469.4164499999</v>
      </c>
      <c r="M191" s="39">
        <v>121846567.5388</v>
      </c>
      <c r="N191" s="40">
        <f t="shared" si="43"/>
        <v>303244631.86475003</v>
      </c>
      <c r="O191" s="43"/>
      <c r="P191" s="162"/>
      <c r="Q191" s="47">
        <v>8</v>
      </c>
      <c r="R191" s="162"/>
      <c r="S191" s="39" t="s">
        <v>505</v>
      </c>
      <c r="T191" s="39">
        <v>124609268.1938</v>
      </c>
      <c r="U191" s="39">
        <f t="shared" si="46"/>
        <v>-8049189.7800000003</v>
      </c>
      <c r="V191" s="39">
        <v>67157300.040299997</v>
      </c>
      <c r="W191" s="39">
        <v>82384272.811499998</v>
      </c>
      <c r="X191" s="39">
        <v>10666249.632300001</v>
      </c>
      <c r="Y191" s="39">
        <v>8224525.2313000001</v>
      </c>
      <c r="Z191" s="39">
        <v>0</v>
      </c>
      <c r="AA191" s="39">
        <f t="shared" si="41"/>
        <v>8224525.2313000001</v>
      </c>
      <c r="AB191" s="39">
        <v>207566103.92840001</v>
      </c>
      <c r="AC191" s="45">
        <f t="shared" si="38"/>
        <v>492558530.05760002</v>
      </c>
    </row>
    <row r="192" spans="1:29" ht="24.9" customHeight="1">
      <c r="A192" s="167"/>
      <c r="B192" s="162"/>
      <c r="C192" s="35">
        <v>10</v>
      </c>
      <c r="D192" s="39" t="s">
        <v>506</v>
      </c>
      <c r="E192" s="39">
        <v>64383978.8517</v>
      </c>
      <c r="F192" s="39">
        <f t="shared" si="42"/>
        <v>-8049189.7800000003</v>
      </c>
      <c r="G192" s="39">
        <v>34699298.4406</v>
      </c>
      <c r="H192" s="39">
        <v>42566876.086199999</v>
      </c>
      <c r="I192" s="39">
        <v>4656937.3469000002</v>
      </c>
      <c r="J192" s="39">
        <v>4249504.6013000002</v>
      </c>
      <c r="K192" s="39">
        <f t="shared" si="52"/>
        <v>2124752.3006500001</v>
      </c>
      <c r="L192" s="39">
        <f t="shared" si="45"/>
        <v>2124752.3006500001</v>
      </c>
      <c r="M192" s="39">
        <v>94935106.716999993</v>
      </c>
      <c r="N192" s="40">
        <f t="shared" si="43"/>
        <v>235317759.96304998</v>
      </c>
      <c r="O192" s="43"/>
      <c r="P192" s="162"/>
      <c r="Q192" s="47">
        <v>9</v>
      </c>
      <c r="R192" s="162"/>
      <c r="S192" s="39" t="s">
        <v>507</v>
      </c>
      <c r="T192" s="39">
        <v>74158009.478200004</v>
      </c>
      <c r="U192" s="39">
        <f t="shared" si="46"/>
        <v>-8049189.7800000003</v>
      </c>
      <c r="V192" s="39">
        <v>39966944.394299999</v>
      </c>
      <c r="W192" s="39">
        <v>49028886.635399997</v>
      </c>
      <c r="X192" s="39">
        <v>6279665.8963000001</v>
      </c>
      <c r="Y192" s="39">
        <v>4894615.2152000004</v>
      </c>
      <c r="Z192" s="39">
        <v>0</v>
      </c>
      <c r="AA192" s="39">
        <f t="shared" si="41"/>
        <v>4894615.2152000004</v>
      </c>
      <c r="AB192" s="39">
        <v>107429744.9481</v>
      </c>
      <c r="AC192" s="45">
        <f t="shared" si="38"/>
        <v>273708676.78750002</v>
      </c>
    </row>
    <row r="193" spans="1:29" ht="24.9" customHeight="1">
      <c r="A193" s="167"/>
      <c r="B193" s="162"/>
      <c r="C193" s="35">
        <v>11</v>
      </c>
      <c r="D193" s="39" t="s">
        <v>508</v>
      </c>
      <c r="E193" s="39">
        <v>87851031.2984</v>
      </c>
      <c r="F193" s="39">
        <f t="shared" si="42"/>
        <v>-8049189.7800000003</v>
      </c>
      <c r="G193" s="39">
        <v>47346703.445699997</v>
      </c>
      <c r="H193" s="39">
        <v>58081902.206500001</v>
      </c>
      <c r="I193" s="39">
        <v>5526412.7665999997</v>
      </c>
      <c r="J193" s="39">
        <v>5798389.1085999999</v>
      </c>
      <c r="K193" s="39">
        <f t="shared" si="52"/>
        <v>2899194.5543</v>
      </c>
      <c r="L193" s="39">
        <f t="shared" si="45"/>
        <v>2899194.5543</v>
      </c>
      <c r="M193" s="39">
        <v>114783377.7165</v>
      </c>
      <c r="N193" s="40">
        <f t="shared" si="43"/>
        <v>308439432.208</v>
      </c>
      <c r="O193" s="43"/>
      <c r="P193" s="162"/>
      <c r="Q193" s="47">
        <v>10</v>
      </c>
      <c r="R193" s="162"/>
      <c r="S193" s="39" t="s">
        <v>509</v>
      </c>
      <c r="T193" s="39">
        <v>92653181.591800004</v>
      </c>
      <c r="U193" s="39">
        <f t="shared" si="46"/>
        <v>-8049189.7800000003</v>
      </c>
      <c r="V193" s="39">
        <v>49934789.009199999</v>
      </c>
      <c r="W193" s="39">
        <v>61256799.752999999</v>
      </c>
      <c r="X193" s="39">
        <v>8121933.5248999996</v>
      </c>
      <c r="Y193" s="39">
        <v>6115343.1107000001</v>
      </c>
      <c r="Z193" s="39">
        <v>0</v>
      </c>
      <c r="AA193" s="39">
        <f t="shared" si="41"/>
        <v>6115343.1107000001</v>
      </c>
      <c r="AB193" s="39">
        <v>149484789.0774</v>
      </c>
      <c r="AC193" s="45">
        <f t="shared" si="38"/>
        <v>359517646.287</v>
      </c>
    </row>
    <row r="194" spans="1:29" ht="24.9" customHeight="1">
      <c r="A194" s="167"/>
      <c r="B194" s="162"/>
      <c r="C194" s="35">
        <v>12</v>
      </c>
      <c r="D194" s="39" t="s">
        <v>510</v>
      </c>
      <c r="E194" s="39">
        <v>75813667.085899994</v>
      </c>
      <c r="F194" s="39">
        <f t="shared" si="42"/>
        <v>-8049189.7800000003</v>
      </c>
      <c r="G194" s="39">
        <v>40859249.5682</v>
      </c>
      <c r="H194" s="39">
        <v>50123509.451399997</v>
      </c>
      <c r="I194" s="39">
        <v>4975668.4776999997</v>
      </c>
      <c r="J194" s="39">
        <v>5003892.7830999997</v>
      </c>
      <c r="K194" s="39">
        <f t="shared" si="52"/>
        <v>2501946.3915499998</v>
      </c>
      <c r="L194" s="39">
        <f t="shared" si="45"/>
        <v>2501946.3915499998</v>
      </c>
      <c r="M194" s="39">
        <v>102211059.2237</v>
      </c>
      <c r="N194" s="40">
        <f t="shared" si="43"/>
        <v>268435910.41844994</v>
      </c>
      <c r="O194" s="43"/>
      <c r="P194" s="162"/>
      <c r="Q194" s="47">
        <v>11</v>
      </c>
      <c r="R194" s="162"/>
      <c r="S194" s="39" t="s">
        <v>511</v>
      </c>
      <c r="T194" s="39">
        <v>71481970.143900007</v>
      </c>
      <c r="U194" s="39">
        <f t="shared" si="46"/>
        <v>-8049189.7800000003</v>
      </c>
      <c r="V194" s="39">
        <v>38524711.572499998</v>
      </c>
      <c r="W194" s="39">
        <v>47259647.815899998</v>
      </c>
      <c r="X194" s="39">
        <v>6743417.1525999997</v>
      </c>
      <c r="Y194" s="39">
        <v>4717989.8859999999</v>
      </c>
      <c r="Z194" s="39">
        <v>0</v>
      </c>
      <c r="AA194" s="39">
        <f t="shared" si="41"/>
        <v>4717989.8859999999</v>
      </c>
      <c r="AB194" s="39">
        <v>118016197.88510001</v>
      </c>
      <c r="AC194" s="45">
        <f t="shared" si="38"/>
        <v>278694744.676</v>
      </c>
    </row>
    <row r="195" spans="1:29" ht="24.9" customHeight="1">
      <c r="A195" s="167"/>
      <c r="B195" s="162"/>
      <c r="C195" s="35">
        <v>13</v>
      </c>
      <c r="D195" s="39" t="s">
        <v>512</v>
      </c>
      <c r="E195" s="39">
        <v>83558116.470899999</v>
      </c>
      <c r="F195" s="39">
        <f t="shared" si="42"/>
        <v>-8049189.7800000003</v>
      </c>
      <c r="G195" s="39">
        <v>45033066.801399998</v>
      </c>
      <c r="H195" s="39">
        <v>55243681.0097</v>
      </c>
      <c r="I195" s="39">
        <v>5632850.4294999996</v>
      </c>
      <c r="J195" s="39">
        <v>5515045.9283999996</v>
      </c>
      <c r="K195" s="39">
        <f t="shared" si="52"/>
        <v>2757522.9641999998</v>
      </c>
      <c r="L195" s="39">
        <f t="shared" si="45"/>
        <v>2757522.9641999998</v>
      </c>
      <c r="M195" s="39">
        <v>117213122.74339999</v>
      </c>
      <c r="N195" s="40">
        <f t="shared" si="43"/>
        <v>301389170.63909996</v>
      </c>
      <c r="O195" s="43"/>
      <c r="P195" s="162"/>
      <c r="Q195" s="47">
        <v>12</v>
      </c>
      <c r="R195" s="162"/>
      <c r="S195" s="39" t="s">
        <v>513</v>
      </c>
      <c r="T195" s="39">
        <v>64580833.187799998</v>
      </c>
      <c r="U195" s="39">
        <f t="shared" si="46"/>
        <v>-8049189.7800000003</v>
      </c>
      <c r="V195" s="39">
        <v>34805391.718400002</v>
      </c>
      <c r="W195" s="39">
        <v>42697024.521899998</v>
      </c>
      <c r="X195" s="39">
        <v>6370001.9665999999</v>
      </c>
      <c r="Y195" s="39">
        <v>4262497.4829000002</v>
      </c>
      <c r="Z195" s="39">
        <v>0</v>
      </c>
      <c r="AA195" s="39">
        <f t="shared" si="41"/>
        <v>4262497.4829000002</v>
      </c>
      <c r="AB195" s="39">
        <v>109491924.9287</v>
      </c>
      <c r="AC195" s="45">
        <f t="shared" si="38"/>
        <v>254158484.02629998</v>
      </c>
    </row>
    <row r="196" spans="1:29" ht="24.9" customHeight="1">
      <c r="A196" s="167"/>
      <c r="B196" s="162"/>
      <c r="C196" s="35">
        <v>14</v>
      </c>
      <c r="D196" s="39" t="s">
        <v>514</v>
      </c>
      <c r="E196" s="39">
        <v>79107511.939300001</v>
      </c>
      <c r="F196" s="39">
        <f t="shared" si="42"/>
        <v>-8049189.7800000003</v>
      </c>
      <c r="G196" s="39">
        <v>42634444.385700002</v>
      </c>
      <c r="H196" s="39">
        <v>52301204.713799998</v>
      </c>
      <c r="I196" s="39">
        <v>5502323.8531999998</v>
      </c>
      <c r="J196" s="39">
        <v>5221294.8311999999</v>
      </c>
      <c r="K196" s="39">
        <f t="shared" si="52"/>
        <v>2610647.4155999999</v>
      </c>
      <c r="L196" s="39">
        <f t="shared" si="45"/>
        <v>2610647.4155999999</v>
      </c>
      <c r="M196" s="39">
        <v>114233479.1551</v>
      </c>
      <c r="N196" s="40">
        <f t="shared" si="43"/>
        <v>288340421.68270004</v>
      </c>
      <c r="O196" s="43"/>
      <c r="P196" s="162"/>
      <c r="Q196" s="47">
        <v>13</v>
      </c>
      <c r="R196" s="162"/>
      <c r="S196" s="39" t="s">
        <v>515</v>
      </c>
      <c r="T196" s="39">
        <v>58236281.661600001</v>
      </c>
      <c r="U196" s="39">
        <f t="shared" si="46"/>
        <v>-8049189.7800000003</v>
      </c>
      <c r="V196" s="39">
        <v>31386039.718199998</v>
      </c>
      <c r="W196" s="39">
        <v>38502382.571400002</v>
      </c>
      <c r="X196" s="39">
        <v>5829392.5828</v>
      </c>
      <c r="Y196" s="39">
        <v>3843741.1184999999</v>
      </c>
      <c r="Z196" s="39">
        <v>0</v>
      </c>
      <c r="AA196" s="39">
        <f t="shared" si="41"/>
        <v>3843741.1184999999</v>
      </c>
      <c r="AB196" s="39">
        <v>97150964.724000007</v>
      </c>
      <c r="AC196" s="45">
        <f t="shared" si="38"/>
        <v>226899612.59649998</v>
      </c>
    </row>
    <row r="197" spans="1:29" ht="24.9" customHeight="1">
      <c r="A197" s="167"/>
      <c r="B197" s="162"/>
      <c r="C197" s="35">
        <v>15</v>
      </c>
      <c r="D197" s="39" t="s">
        <v>516</v>
      </c>
      <c r="E197" s="39">
        <v>89731270.701199993</v>
      </c>
      <c r="F197" s="39">
        <f t="shared" si="42"/>
        <v>-8049189.7800000003</v>
      </c>
      <c r="G197" s="39">
        <v>48360045.418899998</v>
      </c>
      <c r="H197" s="39">
        <v>59325005.212800004</v>
      </c>
      <c r="I197" s="39">
        <v>5844435.0888</v>
      </c>
      <c r="J197" s="39">
        <v>5922489.6399999997</v>
      </c>
      <c r="K197" s="39">
        <f t="shared" si="52"/>
        <v>2961244.82</v>
      </c>
      <c r="L197" s="39">
        <f t="shared" si="45"/>
        <v>2961244.82</v>
      </c>
      <c r="M197" s="39">
        <v>122043149.6332</v>
      </c>
      <c r="N197" s="40">
        <f t="shared" si="43"/>
        <v>320215961.09490001</v>
      </c>
      <c r="O197" s="43"/>
      <c r="P197" s="162"/>
      <c r="Q197" s="47">
        <v>14</v>
      </c>
      <c r="R197" s="162"/>
      <c r="S197" s="39" t="s">
        <v>517</v>
      </c>
      <c r="T197" s="39">
        <v>66950001.443599999</v>
      </c>
      <c r="U197" s="39">
        <f t="shared" si="46"/>
        <v>-8049189.7800000003</v>
      </c>
      <c r="V197" s="39">
        <v>36082238.502899997</v>
      </c>
      <c r="W197" s="39">
        <v>44263378.347400002</v>
      </c>
      <c r="X197" s="39">
        <v>5983669.5372000001</v>
      </c>
      <c r="Y197" s="39">
        <v>4418868.5488</v>
      </c>
      <c r="Z197" s="39">
        <v>0</v>
      </c>
      <c r="AA197" s="39">
        <f t="shared" si="41"/>
        <v>4418868.5488</v>
      </c>
      <c r="AB197" s="39">
        <v>100672778.83059999</v>
      </c>
      <c r="AC197" s="45">
        <f t="shared" si="38"/>
        <v>250321745.4305</v>
      </c>
    </row>
    <row r="198" spans="1:29" ht="24.9" customHeight="1">
      <c r="A198" s="167"/>
      <c r="B198" s="162"/>
      <c r="C198" s="35">
        <v>16</v>
      </c>
      <c r="D198" s="39" t="s">
        <v>518</v>
      </c>
      <c r="E198" s="39">
        <v>84332001.124500006</v>
      </c>
      <c r="F198" s="39">
        <f t="shared" si="42"/>
        <v>-8049189.7800000003</v>
      </c>
      <c r="G198" s="39">
        <v>45450146.563000001</v>
      </c>
      <c r="H198" s="39">
        <v>55755327.738300003</v>
      </c>
      <c r="I198" s="39">
        <v>5627105.9060000004</v>
      </c>
      <c r="J198" s="39">
        <v>5566124.2626999998</v>
      </c>
      <c r="K198" s="39">
        <f t="shared" si="52"/>
        <v>2783062.1313499999</v>
      </c>
      <c r="L198" s="39">
        <f t="shared" si="45"/>
        <v>2783062.1313499999</v>
      </c>
      <c r="M198" s="39">
        <v>117081987.5133</v>
      </c>
      <c r="N198" s="40">
        <f t="shared" si="43"/>
        <v>302980441.19645005</v>
      </c>
      <c r="O198" s="43"/>
      <c r="P198" s="162"/>
      <c r="Q198" s="47">
        <v>15</v>
      </c>
      <c r="R198" s="162"/>
      <c r="S198" s="39" t="s">
        <v>519</v>
      </c>
      <c r="T198" s="39">
        <v>70124645.876100004</v>
      </c>
      <c r="U198" s="39">
        <f t="shared" si="46"/>
        <v>-8049189.7800000003</v>
      </c>
      <c r="V198" s="39">
        <v>37793191.081100002</v>
      </c>
      <c r="W198" s="39">
        <v>46362265.346799999</v>
      </c>
      <c r="X198" s="39">
        <v>6705268.4385000002</v>
      </c>
      <c r="Y198" s="39">
        <v>4628403.0691</v>
      </c>
      <c r="Z198" s="39">
        <v>0</v>
      </c>
      <c r="AA198" s="39">
        <f t="shared" si="41"/>
        <v>4628403.0691</v>
      </c>
      <c r="AB198" s="39">
        <v>117145344.0369</v>
      </c>
      <c r="AC198" s="45">
        <f t="shared" si="38"/>
        <v>274709928.06849998</v>
      </c>
    </row>
    <row r="199" spans="1:29" ht="24.9" customHeight="1">
      <c r="A199" s="167"/>
      <c r="B199" s="162"/>
      <c r="C199" s="35">
        <v>17</v>
      </c>
      <c r="D199" s="39" t="s">
        <v>520</v>
      </c>
      <c r="E199" s="39">
        <v>84664456.984599993</v>
      </c>
      <c r="F199" s="39">
        <f t="shared" si="42"/>
        <v>-8049189.7800000003</v>
      </c>
      <c r="G199" s="39">
        <v>45629321.340899996</v>
      </c>
      <c r="H199" s="39">
        <v>55975127.875699997</v>
      </c>
      <c r="I199" s="39">
        <v>5886815.4961000001</v>
      </c>
      <c r="J199" s="39">
        <v>5588067.1859999998</v>
      </c>
      <c r="K199" s="39">
        <f t="shared" si="52"/>
        <v>2794033.5929999999</v>
      </c>
      <c r="L199" s="39">
        <f t="shared" si="45"/>
        <v>2794033.5929999999</v>
      </c>
      <c r="M199" s="39">
        <v>123010604.0192</v>
      </c>
      <c r="N199" s="40">
        <f t="shared" si="43"/>
        <v>309911169.52950001</v>
      </c>
      <c r="O199" s="43"/>
      <c r="P199" s="162"/>
      <c r="Q199" s="47">
        <v>16</v>
      </c>
      <c r="R199" s="162"/>
      <c r="S199" s="39" t="s">
        <v>521</v>
      </c>
      <c r="T199" s="39">
        <v>85026344.054800004</v>
      </c>
      <c r="U199" s="39">
        <f t="shared" si="46"/>
        <v>-8049189.7800000003</v>
      </c>
      <c r="V199" s="39">
        <v>45824357.865000002</v>
      </c>
      <c r="W199" s="39">
        <v>56214386.187399998</v>
      </c>
      <c r="X199" s="39">
        <v>7534944.7838000003</v>
      </c>
      <c r="Y199" s="39">
        <v>5611952.6431999998</v>
      </c>
      <c r="Z199" s="39">
        <v>0</v>
      </c>
      <c r="AA199" s="39">
        <f t="shared" si="41"/>
        <v>5611952.6431999998</v>
      </c>
      <c r="AB199" s="39">
        <v>136085086.97839999</v>
      </c>
      <c r="AC199" s="45">
        <f t="shared" si="38"/>
        <v>328247882.73259997</v>
      </c>
    </row>
    <row r="200" spans="1:29" ht="24.9" customHeight="1">
      <c r="A200" s="167"/>
      <c r="B200" s="163"/>
      <c r="C200" s="35">
        <v>18</v>
      </c>
      <c r="D200" s="39" t="s">
        <v>522</v>
      </c>
      <c r="E200" s="39">
        <v>93366992.333199993</v>
      </c>
      <c r="F200" s="39">
        <f t="shared" si="42"/>
        <v>-8049189.7800000003</v>
      </c>
      <c r="G200" s="39">
        <v>50319492.352899998</v>
      </c>
      <c r="H200" s="39">
        <v>61728729.1664</v>
      </c>
      <c r="I200" s="39">
        <v>6039082.3960999995</v>
      </c>
      <c r="J200" s="39">
        <v>6162456.4155999999</v>
      </c>
      <c r="K200" s="39">
        <f t="shared" si="52"/>
        <v>3081228.2078</v>
      </c>
      <c r="L200" s="39">
        <f t="shared" si="45"/>
        <v>3081228.2078</v>
      </c>
      <c r="M200" s="39">
        <v>126486532.8704</v>
      </c>
      <c r="N200" s="40">
        <f t="shared" si="43"/>
        <v>332972867.54680002</v>
      </c>
      <c r="O200" s="43"/>
      <c r="P200" s="162"/>
      <c r="Q200" s="47">
        <v>17</v>
      </c>
      <c r="R200" s="162"/>
      <c r="S200" s="39" t="s">
        <v>523</v>
      </c>
      <c r="T200" s="39">
        <v>71377917.785500005</v>
      </c>
      <c r="U200" s="39">
        <f t="shared" si="46"/>
        <v>-8049189.7800000003</v>
      </c>
      <c r="V200" s="39">
        <v>38468633.276299998</v>
      </c>
      <c r="W200" s="39">
        <v>47190854.555100001</v>
      </c>
      <c r="X200" s="39">
        <v>6271763.2093000002</v>
      </c>
      <c r="Y200" s="39">
        <v>4711122.1686000004</v>
      </c>
      <c r="Z200" s="39">
        <v>0</v>
      </c>
      <c r="AA200" s="39">
        <f t="shared" si="41"/>
        <v>4711122.1686000004</v>
      </c>
      <c r="AB200" s="39">
        <v>107249343.4438</v>
      </c>
      <c r="AC200" s="45">
        <f t="shared" ref="AC200:AC263" si="54">T200+U200+V200+W200+X200+AA200+AB200</f>
        <v>267220444.6586</v>
      </c>
    </row>
    <row r="201" spans="1:29" ht="24.9" customHeight="1">
      <c r="A201" s="35"/>
      <c r="B201" s="174" t="s">
        <v>524</v>
      </c>
      <c r="C201" s="175"/>
      <c r="D201" s="40"/>
      <c r="E201" s="40">
        <f>SUM(E183:E200)</f>
        <v>1495618108.5671</v>
      </c>
      <c r="F201" s="40">
        <f t="shared" ref="F201:N201" si="55">SUM(F183:F200)</f>
        <v>-144885416.03999999</v>
      </c>
      <c r="G201" s="40">
        <f t="shared" si="55"/>
        <v>806052996.84839988</v>
      </c>
      <c r="H201" s="40">
        <f t="shared" si="55"/>
        <v>988814171.40069997</v>
      </c>
      <c r="I201" s="40">
        <f t="shared" si="55"/>
        <v>99116497.583299994</v>
      </c>
      <c r="J201" s="40">
        <f t="shared" si="55"/>
        <v>98714558.304300025</v>
      </c>
      <c r="K201" s="40">
        <f t="shared" si="55"/>
        <v>49357279.152150013</v>
      </c>
      <c r="L201" s="40">
        <f t="shared" si="55"/>
        <v>49357279.152150013</v>
      </c>
      <c r="M201" s="40">
        <f t="shared" si="55"/>
        <v>2057907141.2810001</v>
      </c>
      <c r="N201" s="40">
        <f t="shared" si="55"/>
        <v>5351980778.7926502</v>
      </c>
      <c r="O201" s="43"/>
      <c r="P201" s="162"/>
      <c r="Q201" s="47">
        <v>18</v>
      </c>
      <c r="R201" s="162"/>
      <c r="S201" s="39" t="s">
        <v>525</v>
      </c>
      <c r="T201" s="39">
        <v>66338349.333099999</v>
      </c>
      <c r="U201" s="39">
        <f t="shared" si="46"/>
        <v>-8049189.7800000003</v>
      </c>
      <c r="V201" s="39">
        <v>35752592.8442</v>
      </c>
      <c r="W201" s="39">
        <v>43858990.174199998</v>
      </c>
      <c r="X201" s="39">
        <v>6458740.5727000004</v>
      </c>
      <c r="Y201" s="39">
        <v>4378497.9704999998</v>
      </c>
      <c r="Z201" s="39">
        <v>0</v>
      </c>
      <c r="AA201" s="39">
        <f t="shared" si="41"/>
        <v>4378497.9704999998</v>
      </c>
      <c r="AB201" s="39">
        <v>111517638.20630001</v>
      </c>
      <c r="AC201" s="45">
        <f t="shared" si="54"/>
        <v>260255619.32099998</v>
      </c>
    </row>
    <row r="202" spans="1:29" ht="24.9" customHeight="1">
      <c r="A202" s="167">
        <v>10</v>
      </c>
      <c r="B202" s="161" t="s">
        <v>526</v>
      </c>
      <c r="C202" s="35">
        <v>1</v>
      </c>
      <c r="D202" s="39" t="s">
        <v>527</v>
      </c>
      <c r="E202" s="39">
        <v>65381280.850100003</v>
      </c>
      <c r="F202" s="39">
        <f t="shared" si="42"/>
        <v>-8049189.7800000003</v>
      </c>
      <c r="G202" s="39">
        <v>35236787.429300003</v>
      </c>
      <c r="H202" s="39">
        <v>43226233.139700003</v>
      </c>
      <c r="I202" s="39">
        <v>6188192.5237999996</v>
      </c>
      <c r="J202" s="39">
        <v>4315329.0426000003</v>
      </c>
      <c r="K202" s="39">
        <f t="shared" si="52"/>
        <v>2157664.5213000001</v>
      </c>
      <c r="L202" s="39">
        <f t="shared" ref="L202:L226" si="56">J202-K202</f>
        <v>2157664.5213000001</v>
      </c>
      <c r="M202" s="44">
        <v>121499777.3124</v>
      </c>
      <c r="N202" s="40">
        <f t="shared" si="43"/>
        <v>265640745.9966</v>
      </c>
      <c r="O202" s="43"/>
      <c r="P202" s="162"/>
      <c r="Q202" s="47">
        <v>19</v>
      </c>
      <c r="R202" s="162"/>
      <c r="S202" s="39" t="s">
        <v>528</v>
      </c>
      <c r="T202" s="39">
        <v>63010963.592600003</v>
      </c>
      <c r="U202" s="39">
        <f t="shared" si="46"/>
        <v>-8049189.7800000003</v>
      </c>
      <c r="V202" s="39">
        <v>33959321.398400001</v>
      </c>
      <c r="W202" s="39">
        <v>41659119.662299998</v>
      </c>
      <c r="X202" s="39">
        <v>5885473.0968000004</v>
      </c>
      <c r="Y202" s="39">
        <v>4158882.1397000002</v>
      </c>
      <c r="Z202" s="39">
        <v>0</v>
      </c>
      <c r="AA202" s="39">
        <f t="shared" si="41"/>
        <v>4158882.1397000002</v>
      </c>
      <c r="AB202" s="39">
        <v>98431163.351099998</v>
      </c>
      <c r="AC202" s="45">
        <f t="shared" si="54"/>
        <v>239055733.46089998</v>
      </c>
    </row>
    <row r="203" spans="1:29" ht="24.9" customHeight="1">
      <c r="A203" s="167"/>
      <c r="B203" s="162"/>
      <c r="C203" s="35">
        <v>2</v>
      </c>
      <c r="D203" s="39" t="s">
        <v>529</v>
      </c>
      <c r="E203" s="39">
        <v>71263001.988399997</v>
      </c>
      <c r="F203" s="39">
        <f t="shared" si="42"/>
        <v>-8049189.7800000003</v>
      </c>
      <c r="G203" s="39">
        <v>38406700.2051</v>
      </c>
      <c r="H203" s="39">
        <v>47114879.031599998</v>
      </c>
      <c r="I203" s="39">
        <v>6567912.9326999998</v>
      </c>
      <c r="J203" s="39">
        <v>4703537.4369000001</v>
      </c>
      <c r="K203" s="39">
        <f t="shared" si="52"/>
        <v>2351768.71845</v>
      </c>
      <c r="L203" s="39">
        <f t="shared" si="56"/>
        <v>2351768.71845</v>
      </c>
      <c r="M203" s="44">
        <v>130167985.0702</v>
      </c>
      <c r="N203" s="40">
        <f t="shared" si="43"/>
        <v>287823058.16644996</v>
      </c>
      <c r="O203" s="43"/>
      <c r="P203" s="163"/>
      <c r="Q203" s="47">
        <v>20</v>
      </c>
      <c r="R203" s="163"/>
      <c r="S203" s="39" t="s">
        <v>530</v>
      </c>
      <c r="T203" s="39">
        <v>85463690.5616</v>
      </c>
      <c r="U203" s="39">
        <f t="shared" si="46"/>
        <v>-8049189.7800000003</v>
      </c>
      <c r="V203" s="39">
        <v>46060062.728699997</v>
      </c>
      <c r="W203" s="39">
        <v>56503533.812100001</v>
      </c>
      <c r="X203" s="39">
        <v>7794781.3246999998</v>
      </c>
      <c r="Y203" s="39">
        <v>5640818.6130999997</v>
      </c>
      <c r="Z203" s="39">
        <v>0</v>
      </c>
      <c r="AA203" s="39">
        <f t="shared" si="41"/>
        <v>5640818.6130999997</v>
      </c>
      <c r="AB203" s="39">
        <v>142016601.50040001</v>
      </c>
      <c r="AC203" s="45">
        <f t="shared" si="54"/>
        <v>335430298.76059997</v>
      </c>
    </row>
    <row r="204" spans="1:29" ht="24.9" customHeight="1">
      <c r="A204" s="167"/>
      <c r="B204" s="162"/>
      <c r="C204" s="35">
        <v>3</v>
      </c>
      <c r="D204" s="39" t="s">
        <v>531</v>
      </c>
      <c r="E204" s="39">
        <v>60918123.133400001</v>
      </c>
      <c r="F204" s="39">
        <f t="shared" si="42"/>
        <v>-8049189.7800000003</v>
      </c>
      <c r="G204" s="39">
        <v>32831399.5616</v>
      </c>
      <c r="H204" s="39">
        <v>40275457.420900002</v>
      </c>
      <c r="I204" s="39">
        <v>5997057.5219000001</v>
      </c>
      <c r="J204" s="39">
        <v>4020749.4035</v>
      </c>
      <c r="K204" s="39">
        <f t="shared" si="52"/>
        <v>2010374.70175</v>
      </c>
      <c r="L204" s="39">
        <f t="shared" si="56"/>
        <v>2010374.70175</v>
      </c>
      <c r="M204" s="44">
        <v>117136572.52150001</v>
      </c>
      <c r="N204" s="40">
        <f t="shared" si="43"/>
        <v>251119795.08104998</v>
      </c>
      <c r="O204" s="43"/>
      <c r="P204" s="35"/>
      <c r="Q204" s="175" t="s">
        <v>532</v>
      </c>
      <c r="R204" s="176"/>
      <c r="S204" s="40"/>
      <c r="T204" s="40">
        <f>SUM(T184:T203)</f>
        <v>1554791436.2157004</v>
      </c>
      <c r="U204" s="40">
        <f t="shared" ref="U204:Z204" si="57">SUM(U184:U203)</f>
        <v>-160983795.59999999</v>
      </c>
      <c r="V204" s="40">
        <f t="shared" si="57"/>
        <v>837944050.99619985</v>
      </c>
      <c r="W204" s="40">
        <f t="shared" si="57"/>
        <v>1027936073.3175998</v>
      </c>
      <c r="X204" s="40">
        <f t="shared" si="57"/>
        <v>141717952.06910002</v>
      </c>
      <c r="Y204" s="40">
        <f t="shared" si="57"/>
        <v>102620146.81599998</v>
      </c>
      <c r="Z204" s="40">
        <f t="shared" si="57"/>
        <v>0</v>
      </c>
      <c r="AA204" s="40">
        <f t="shared" si="41"/>
        <v>102620146.81599998</v>
      </c>
      <c r="AB204" s="40">
        <f>SUM(AB184:AB203)</f>
        <v>2516685935.2024999</v>
      </c>
      <c r="AC204" s="40">
        <f>SUM(AC184:AC203)</f>
        <v>6020711799.0170994</v>
      </c>
    </row>
    <row r="205" spans="1:29" ht="33.75" customHeight="1">
      <c r="A205" s="167"/>
      <c r="B205" s="162"/>
      <c r="C205" s="35">
        <v>4</v>
      </c>
      <c r="D205" s="39" t="s">
        <v>533</v>
      </c>
      <c r="E205" s="39">
        <v>87550358.1338</v>
      </c>
      <c r="F205" s="39">
        <f t="shared" si="42"/>
        <v>-8049189.7800000003</v>
      </c>
      <c r="G205" s="39">
        <v>47184657.730999999</v>
      </c>
      <c r="H205" s="39">
        <v>57883114.906199999</v>
      </c>
      <c r="I205" s="39">
        <v>7298535.9197000004</v>
      </c>
      <c r="J205" s="39">
        <v>5778543.9231000002</v>
      </c>
      <c r="K205" s="39">
        <f t="shared" si="52"/>
        <v>2889271.9615500001</v>
      </c>
      <c r="L205" s="39">
        <f t="shared" si="56"/>
        <v>2889271.9615500001</v>
      </c>
      <c r="M205" s="44">
        <v>146846550.9233</v>
      </c>
      <c r="N205" s="40">
        <f t="shared" si="43"/>
        <v>341603299.79555005</v>
      </c>
      <c r="O205" s="43"/>
      <c r="P205" s="161">
        <v>28</v>
      </c>
      <c r="Q205" s="47">
        <v>1</v>
      </c>
      <c r="R205" s="168" t="s">
        <v>114</v>
      </c>
      <c r="S205" s="48" t="s">
        <v>534</v>
      </c>
      <c r="T205" s="39">
        <v>82380126.974800006</v>
      </c>
      <c r="U205" s="39">
        <f t="shared" si="46"/>
        <v>-8049189.7800000003</v>
      </c>
      <c r="V205" s="39">
        <v>44398197.540200002</v>
      </c>
      <c r="W205" s="39">
        <v>54464864.077200003</v>
      </c>
      <c r="X205" s="39">
        <v>6070020.4759999998</v>
      </c>
      <c r="Y205" s="39">
        <v>5437295.6577000003</v>
      </c>
      <c r="Z205" s="39">
        <f t="shared" ref="Z205:Z222" si="58">Y205/2</f>
        <v>2718647.8288500002</v>
      </c>
      <c r="AA205" s="39">
        <f t="shared" si="41"/>
        <v>2718647.8288500002</v>
      </c>
      <c r="AB205" s="39">
        <v>120632399.3705</v>
      </c>
      <c r="AC205" s="45">
        <f t="shared" si="54"/>
        <v>302615066.48755002</v>
      </c>
    </row>
    <row r="206" spans="1:29" ht="24.9" customHeight="1">
      <c r="A206" s="167"/>
      <c r="B206" s="162"/>
      <c r="C206" s="35">
        <v>5</v>
      </c>
      <c r="D206" s="39" t="s">
        <v>535</v>
      </c>
      <c r="E206" s="39">
        <v>79657221.594899997</v>
      </c>
      <c r="F206" s="39">
        <f t="shared" si="42"/>
        <v>-8049189.7800000003</v>
      </c>
      <c r="G206" s="39">
        <v>42930706.588299997</v>
      </c>
      <c r="H206" s="39">
        <v>52664640.202</v>
      </c>
      <c r="I206" s="39">
        <v>7204655.8064000001</v>
      </c>
      <c r="J206" s="39">
        <v>5257577.0515999999</v>
      </c>
      <c r="K206" s="39">
        <f t="shared" si="52"/>
        <v>2628788.5257999999</v>
      </c>
      <c r="L206" s="39">
        <f t="shared" si="56"/>
        <v>2628788.5257999999</v>
      </c>
      <c r="M206" s="44">
        <v>144703467.9923</v>
      </c>
      <c r="N206" s="40">
        <f t="shared" si="43"/>
        <v>321740290.92970002</v>
      </c>
      <c r="O206" s="43"/>
      <c r="P206" s="162"/>
      <c r="Q206" s="47">
        <v>2</v>
      </c>
      <c r="R206" s="169"/>
      <c r="S206" s="48" t="s">
        <v>536</v>
      </c>
      <c r="T206" s="39">
        <v>87144962.493699998</v>
      </c>
      <c r="U206" s="39">
        <f t="shared" si="46"/>
        <v>-8049189.7800000003</v>
      </c>
      <c r="V206" s="39">
        <v>46966172.564999998</v>
      </c>
      <c r="W206" s="39">
        <v>57615091.303300001</v>
      </c>
      <c r="X206" s="39">
        <v>6476083.1749</v>
      </c>
      <c r="Y206" s="39">
        <v>5751786.7909000004</v>
      </c>
      <c r="Z206" s="39">
        <f t="shared" si="58"/>
        <v>2875893.3954500002</v>
      </c>
      <c r="AA206" s="39">
        <f t="shared" si="41"/>
        <v>2875893.3954500002</v>
      </c>
      <c r="AB206" s="39">
        <v>129901945.476</v>
      </c>
      <c r="AC206" s="45">
        <f t="shared" si="54"/>
        <v>322930958.62834996</v>
      </c>
    </row>
    <row r="207" spans="1:29" ht="24.9" customHeight="1">
      <c r="A207" s="167"/>
      <c r="B207" s="162"/>
      <c r="C207" s="35">
        <v>6</v>
      </c>
      <c r="D207" s="39" t="s">
        <v>537</v>
      </c>
      <c r="E207" s="39">
        <v>81596136.198300004</v>
      </c>
      <c r="F207" s="39">
        <f t="shared" si="42"/>
        <v>-8049189.7800000003</v>
      </c>
      <c r="G207" s="39">
        <v>43975671.153700002</v>
      </c>
      <c r="H207" s="39">
        <v>53946535.778300002</v>
      </c>
      <c r="I207" s="39">
        <v>7234277.6586999996</v>
      </c>
      <c r="J207" s="39">
        <v>5385550.2938000001</v>
      </c>
      <c r="K207" s="39">
        <f t="shared" si="52"/>
        <v>2692775.1469000001</v>
      </c>
      <c r="L207" s="39">
        <f t="shared" si="56"/>
        <v>2692775.1469000001</v>
      </c>
      <c r="M207" s="44">
        <v>145379671.7568</v>
      </c>
      <c r="N207" s="40">
        <f t="shared" si="43"/>
        <v>326775877.9127</v>
      </c>
      <c r="O207" s="43"/>
      <c r="P207" s="162"/>
      <c r="Q207" s="47">
        <v>3</v>
      </c>
      <c r="R207" s="169"/>
      <c r="S207" s="48" t="s">
        <v>538</v>
      </c>
      <c r="T207" s="39">
        <v>88720744.831200004</v>
      </c>
      <c r="U207" s="39">
        <f t="shared" si="46"/>
        <v>-8049189.7800000003</v>
      </c>
      <c r="V207" s="39">
        <v>47815429.516500004</v>
      </c>
      <c r="W207" s="39">
        <v>58656905.3182</v>
      </c>
      <c r="X207" s="39">
        <v>6642113.6571000004</v>
      </c>
      <c r="Y207" s="39">
        <v>5855792.3898999998</v>
      </c>
      <c r="Z207" s="39">
        <f t="shared" si="58"/>
        <v>2927896.1949499999</v>
      </c>
      <c r="AA207" s="39">
        <f t="shared" si="41"/>
        <v>2927896.1949499999</v>
      </c>
      <c r="AB207" s="39">
        <v>133692067.5764</v>
      </c>
      <c r="AC207" s="45">
        <f t="shared" si="54"/>
        <v>330405967.31435001</v>
      </c>
    </row>
    <row r="208" spans="1:29" ht="24.9" customHeight="1">
      <c r="A208" s="167"/>
      <c r="B208" s="162"/>
      <c r="C208" s="35">
        <v>7</v>
      </c>
      <c r="D208" s="39" t="s">
        <v>539</v>
      </c>
      <c r="E208" s="39">
        <v>86506960.779599994</v>
      </c>
      <c r="F208" s="39">
        <f t="shared" si="42"/>
        <v>-8049189.7800000003</v>
      </c>
      <c r="G208" s="39">
        <v>46622325.970299996</v>
      </c>
      <c r="H208" s="39">
        <v>57193282.331699997</v>
      </c>
      <c r="I208" s="39">
        <v>7023380.6495000003</v>
      </c>
      <c r="J208" s="39">
        <v>5709677.0724999998</v>
      </c>
      <c r="K208" s="39">
        <f t="shared" si="52"/>
        <v>2854838.5362499999</v>
      </c>
      <c r="L208" s="39">
        <f t="shared" si="56"/>
        <v>2854838.5362499999</v>
      </c>
      <c r="M208" s="44">
        <v>140565342.45449999</v>
      </c>
      <c r="N208" s="40">
        <f t="shared" si="43"/>
        <v>332716940.94184995</v>
      </c>
      <c r="O208" s="43"/>
      <c r="P208" s="162"/>
      <c r="Q208" s="47">
        <v>4</v>
      </c>
      <c r="R208" s="169"/>
      <c r="S208" s="48" t="s">
        <v>540</v>
      </c>
      <c r="T208" s="39">
        <v>65805698.678599998</v>
      </c>
      <c r="U208" s="39">
        <f t="shared" si="46"/>
        <v>-8049189.7800000003</v>
      </c>
      <c r="V208" s="39">
        <v>35465524.471699998</v>
      </c>
      <c r="W208" s="39">
        <v>43506833.087700002</v>
      </c>
      <c r="X208" s="39">
        <v>5086331.6572000002</v>
      </c>
      <c r="Y208" s="39">
        <v>4343341.6870999997</v>
      </c>
      <c r="Z208" s="39">
        <f t="shared" si="58"/>
        <v>2171670.8435499999</v>
      </c>
      <c r="AA208" s="39">
        <f t="shared" ref="AA208:AA271" si="59">Y208-Z208</f>
        <v>2171670.8435499999</v>
      </c>
      <c r="AB208" s="39">
        <v>98176879.855900005</v>
      </c>
      <c r="AC208" s="45">
        <f t="shared" si="54"/>
        <v>242163748.81465</v>
      </c>
    </row>
    <row r="209" spans="1:29" ht="24.9" customHeight="1">
      <c r="A209" s="167"/>
      <c r="B209" s="162"/>
      <c r="C209" s="35">
        <v>8</v>
      </c>
      <c r="D209" s="39" t="s">
        <v>541</v>
      </c>
      <c r="E209" s="39">
        <v>81361062.193200007</v>
      </c>
      <c r="F209" s="39">
        <f t="shared" si="42"/>
        <v>-8049189.7800000003</v>
      </c>
      <c r="G209" s="39">
        <v>43848979.650600001</v>
      </c>
      <c r="H209" s="39">
        <v>53791118.759499997</v>
      </c>
      <c r="I209" s="39">
        <v>6800550.2655999996</v>
      </c>
      <c r="J209" s="39">
        <v>5370034.8180999998</v>
      </c>
      <c r="K209" s="39">
        <f t="shared" si="52"/>
        <v>2685017.4090499999</v>
      </c>
      <c r="L209" s="39">
        <f t="shared" si="56"/>
        <v>2685017.4090499999</v>
      </c>
      <c r="M209" s="44">
        <v>135478599.63550001</v>
      </c>
      <c r="N209" s="40">
        <f t="shared" si="43"/>
        <v>315916138.13345009</v>
      </c>
      <c r="O209" s="43"/>
      <c r="P209" s="162"/>
      <c r="Q209" s="47">
        <v>5</v>
      </c>
      <c r="R209" s="169"/>
      <c r="S209" s="39" t="s">
        <v>542</v>
      </c>
      <c r="T209" s="39">
        <v>68956408.269400001</v>
      </c>
      <c r="U209" s="39">
        <f t="shared" si="46"/>
        <v>-8049189.7800000003</v>
      </c>
      <c r="V209" s="39">
        <v>37163577.533</v>
      </c>
      <c r="W209" s="39">
        <v>45589895.786300004</v>
      </c>
      <c r="X209" s="39">
        <v>5606417.3289999999</v>
      </c>
      <c r="Y209" s="39">
        <v>4551296.4477000004</v>
      </c>
      <c r="Z209" s="39">
        <f t="shared" si="58"/>
        <v>2275648.2238500002</v>
      </c>
      <c r="AA209" s="39">
        <f t="shared" si="59"/>
        <v>2275648.2238500002</v>
      </c>
      <c r="AB209" s="39">
        <v>110049327.4523</v>
      </c>
      <c r="AC209" s="45">
        <f t="shared" si="54"/>
        <v>261592084.81384999</v>
      </c>
    </row>
    <row r="210" spans="1:29" ht="24.9" customHeight="1">
      <c r="A210" s="167"/>
      <c r="B210" s="162"/>
      <c r="C210" s="35">
        <v>9</v>
      </c>
      <c r="D210" s="39" t="s">
        <v>543</v>
      </c>
      <c r="E210" s="39">
        <v>76554763.730100006</v>
      </c>
      <c r="F210" s="39">
        <f t="shared" si="42"/>
        <v>-8049189.7800000003</v>
      </c>
      <c r="G210" s="39">
        <v>41258658.459799998</v>
      </c>
      <c r="H210" s="39">
        <v>50613478.6888</v>
      </c>
      <c r="I210" s="39">
        <v>6605479.7889</v>
      </c>
      <c r="J210" s="39">
        <v>5052807.0263999999</v>
      </c>
      <c r="K210" s="39">
        <f t="shared" si="52"/>
        <v>2526403.5131999999</v>
      </c>
      <c r="L210" s="39">
        <f t="shared" si="56"/>
        <v>2526403.5131999999</v>
      </c>
      <c r="M210" s="44">
        <v>131025556.3444</v>
      </c>
      <c r="N210" s="40">
        <f t="shared" si="43"/>
        <v>300535150.74519998</v>
      </c>
      <c r="O210" s="43"/>
      <c r="P210" s="162"/>
      <c r="Q210" s="47">
        <v>6</v>
      </c>
      <c r="R210" s="169"/>
      <c r="S210" s="39" t="s">
        <v>544</v>
      </c>
      <c r="T210" s="39">
        <v>105969783.5414</v>
      </c>
      <c r="U210" s="39">
        <f t="shared" si="46"/>
        <v>-8049189.7800000003</v>
      </c>
      <c r="V210" s="39">
        <v>57111679.184500001</v>
      </c>
      <c r="W210" s="39">
        <v>70060948.784899995</v>
      </c>
      <c r="X210" s="39">
        <v>7951029.2556999996</v>
      </c>
      <c r="Y210" s="39">
        <v>6994272.3452000003</v>
      </c>
      <c r="Z210" s="39">
        <f t="shared" si="58"/>
        <v>3497136.1726000002</v>
      </c>
      <c r="AA210" s="39">
        <f t="shared" si="59"/>
        <v>3497136.1726000002</v>
      </c>
      <c r="AB210" s="39">
        <v>163571821.4233</v>
      </c>
      <c r="AC210" s="45">
        <f t="shared" si="54"/>
        <v>400113208.58239996</v>
      </c>
    </row>
    <row r="211" spans="1:29" ht="24.9" customHeight="1">
      <c r="A211" s="167"/>
      <c r="B211" s="162"/>
      <c r="C211" s="35">
        <v>10</v>
      </c>
      <c r="D211" s="39" t="s">
        <v>545</v>
      </c>
      <c r="E211" s="39">
        <v>85605312.533800006</v>
      </c>
      <c r="F211" s="39">
        <f t="shared" si="42"/>
        <v>-8049189.7800000003</v>
      </c>
      <c r="G211" s="39">
        <v>46136388.907600001</v>
      </c>
      <c r="H211" s="39">
        <v>56597165.877999999</v>
      </c>
      <c r="I211" s="39">
        <v>7489448.7577999998</v>
      </c>
      <c r="J211" s="39">
        <v>5650166.0195000004</v>
      </c>
      <c r="K211" s="39">
        <f t="shared" si="52"/>
        <v>2825083.0097500002</v>
      </c>
      <c r="L211" s="39">
        <f t="shared" si="56"/>
        <v>2825083.0097500002</v>
      </c>
      <c r="M211" s="44">
        <v>151204684.1859</v>
      </c>
      <c r="N211" s="40">
        <f t="shared" si="43"/>
        <v>341808893.49285001</v>
      </c>
      <c r="O211" s="43"/>
      <c r="P211" s="162"/>
      <c r="Q211" s="47">
        <v>7</v>
      </c>
      <c r="R211" s="169"/>
      <c r="S211" s="39" t="s">
        <v>546</v>
      </c>
      <c r="T211" s="39">
        <v>74632565.581300005</v>
      </c>
      <c r="U211" s="39">
        <f t="shared" si="46"/>
        <v>-8049189.7800000003</v>
      </c>
      <c r="V211" s="39">
        <v>40222703.111699998</v>
      </c>
      <c r="W211" s="39">
        <v>49342635.042999998</v>
      </c>
      <c r="X211" s="39">
        <v>5579302.7549000001</v>
      </c>
      <c r="Y211" s="39">
        <v>4925937.1119999997</v>
      </c>
      <c r="Z211" s="39">
        <f t="shared" si="58"/>
        <v>2462968.5559999999</v>
      </c>
      <c r="AA211" s="39">
        <f t="shared" si="59"/>
        <v>2462968.5559999999</v>
      </c>
      <c r="AB211" s="39">
        <v>109430359.5064</v>
      </c>
      <c r="AC211" s="45">
        <f t="shared" si="54"/>
        <v>273621344.77329999</v>
      </c>
    </row>
    <row r="212" spans="1:29" ht="24.9" customHeight="1">
      <c r="A212" s="167"/>
      <c r="B212" s="162"/>
      <c r="C212" s="35">
        <v>11</v>
      </c>
      <c r="D212" s="39" t="s">
        <v>547</v>
      </c>
      <c r="E212" s="39">
        <v>71934847.028899997</v>
      </c>
      <c r="F212" s="39">
        <f t="shared" si="42"/>
        <v>-8049189.7800000003</v>
      </c>
      <c r="G212" s="39">
        <v>38768786.425700001</v>
      </c>
      <c r="H212" s="39">
        <v>47559063.207699999</v>
      </c>
      <c r="I212" s="39">
        <v>6171900.5050999997</v>
      </c>
      <c r="J212" s="39">
        <v>4747880.8998999996</v>
      </c>
      <c r="K212" s="39">
        <f t="shared" si="52"/>
        <v>2373940.4499499998</v>
      </c>
      <c r="L212" s="39">
        <f t="shared" si="56"/>
        <v>2373940.4499499998</v>
      </c>
      <c r="M212" s="44">
        <v>121127865.2419</v>
      </c>
      <c r="N212" s="40">
        <f t="shared" si="43"/>
        <v>279887213.07925004</v>
      </c>
      <c r="O212" s="43"/>
      <c r="P212" s="162"/>
      <c r="Q212" s="47">
        <v>8</v>
      </c>
      <c r="R212" s="169"/>
      <c r="S212" s="39" t="s">
        <v>548</v>
      </c>
      <c r="T212" s="39">
        <v>75192651.631899998</v>
      </c>
      <c r="U212" s="39">
        <f t="shared" si="46"/>
        <v>-8049189.7800000003</v>
      </c>
      <c r="V212" s="39">
        <v>40524557.600500003</v>
      </c>
      <c r="W212" s="39">
        <v>49712930.7896</v>
      </c>
      <c r="X212" s="39">
        <v>6079732.2119000005</v>
      </c>
      <c r="Y212" s="39">
        <v>4962904.2006999999</v>
      </c>
      <c r="Z212" s="39">
        <f t="shared" si="58"/>
        <v>2481452.10035</v>
      </c>
      <c r="AA212" s="39">
        <f t="shared" si="59"/>
        <v>2481452.10035</v>
      </c>
      <c r="AB212" s="39">
        <v>120854097.6047</v>
      </c>
      <c r="AC212" s="45">
        <f t="shared" si="54"/>
        <v>286796232.15894997</v>
      </c>
    </row>
    <row r="213" spans="1:29" ht="24.9" customHeight="1">
      <c r="A213" s="167"/>
      <c r="B213" s="162"/>
      <c r="C213" s="35">
        <v>12</v>
      </c>
      <c r="D213" s="39" t="s">
        <v>549</v>
      </c>
      <c r="E213" s="39">
        <v>74189915.628099993</v>
      </c>
      <c r="F213" s="39">
        <f t="shared" si="42"/>
        <v>-8049189.7800000003</v>
      </c>
      <c r="G213" s="39">
        <v>39984139.992299996</v>
      </c>
      <c r="H213" s="39">
        <v>49049981.093400002</v>
      </c>
      <c r="I213" s="39">
        <v>6660174.4233999997</v>
      </c>
      <c r="J213" s="39">
        <v>4896721.1014</v>
      </c>
      <c r="K213" s="39">
        <f t="shared" si="52"/>
        <v>2448360.5507</v>
      </c>
      <c r="L213" s="39">
        <f t="shared" si="56"/>
        <v>2448360.5507</v>
      </c>
      <c r="M213" s="44">
        <v>132274118.2955</v>
      </c>
      <c r="N213" s="40">
        <f t="shared" si="43"/>
        <v>296557500.20339996</v>
      </c>
      <c r="O213" s="43"/>
      <c r="P213" s="162"/>
      <c r="Q213" s="47">
        <v>9</v>
      </c>
      <c r="R213" s="169"/>
      <c r="S213" s="39" t="s">
        <v>550</v>
      </c>
      <c r="T213" s="39">
        <v>90399927.9366</v>
      </c>
      <c r="U213" s="39">
        <f t="shared" si="46"/>
        <v>-8049189.7800000003</v>
      </c>
      <c r="V213" s="39">
        <v>48720413.594099998</v>
      </c>
      <c r="W213" s="39">
        <v>59767081.800700001</v>
      </c>
      <c r="X213" s="39">
        <v>6685266.3483999996</v>
      </c>
      <c r="Y213" s="39">
        <v>5966622.6999000004</v>
      </c>
      <c r="Z213" s="39">
        <f t="shared" si="58"/>
        <v>2983311.3499500002</v>
      </c>
      <c r="AA213" s="39">
        <f t="shared" si="59"/>
        <v>2983311.3499500002</v>
      </c>
      <c r="AB213" s="39">
        <v>134677151.56060001</v>
      </c>
      <c r="AC213" s="45">
        <f t="shared" si="54"/>
        <v>335183962.81035</v>
      </c>
    </row>
    <row r="214" spans="1:29" ht="24.9" customHeight="1">
      <c r="A214" s="167"/>
      <c r="B214" s="162"/>
      <c r="C214" s="35">
        <v>13</v>
      </c>
      <c r="D214" s="39" t="s">
        <v>551</v>
      </c>
      <c r="E214" s="39">
        <v>67956361.622899994</v>
      </c>
      <c r="F214" s="39">
        <f t="shared" si="42"/>
        <v>-8049189.7800000003</v>
      </c>
      <c r="G214" s="39">
        <v>36624609.335299999</v>
      </c>
      <c r="H214" s="39">
        <v>44928724.134000003</v>
      </c>
      <c r="I214" s="39">
        <v>6456037.5440999996</v>
      </c>
      <c r="J214" s="39">
        <v>4485290.8528000005</v>
      </c>
      <c r="K214" s="39">
        <f t="shared" si="52"/>
        <v>2242645.4264000002</v>
      </c>
      <c r="L214" s="39">
        <f t="shared" si="56"/>
        <v>2242645.4264000002</v>
      </c>
      <c r="M214" s="44">
        <v>127614108.3522</v>
      </c>
      <c r="N214" s="40">
        <f t="shared" si="43"/>
        <v>277773296.63489997</v>
      </c>
      <c r="O214" s="43"/>
      <c r="P214" s="162"/>
      <c r="Q214" s="47">
        <v>10</v>
      </c>
      <c r="R214" s="169"/>
      <c r="S214" s="39" t="s">
        <v>552</v>
      </c>
      <c r="T214" s="39">
        <v>98095015.334199995</v>
      </c>
      <c r="U214" s="39">
        <f t="shared" si="46"/>
        <v>-8049189.7800000003</v>
      </c>
      <c r="V214" s="39">
        <v>52867627.526799999</v>
      </c>
      <c r="W214" s="39">
        <v>64854618.134599999</v>
      </c>
      <c r="X214" s="39">
        <v>7288811.5889999997</v>
      </c>
      <c r="Y214" s="39">
        <v>6474517.8298000004</v>
      </c>
      <c r="Z214" s="39">
        <f t="shared" si="58"/>
        <v>3237258.9149000002</v>
      </c>
      <c r="AA214" s="39">
        <f t="shared" si="59"/>
        <v>3237258.9149000002</v>
      </c>
      <c r="AB214" s="39">
        <v>148454803.26370001</v>
      </c>
      <c r="AC214" s="45">
        <f t="shared" si="54"/>
        <v>366748944.98320001</v>
      </c>
    </row>
    <row r="215" spans="1:29" ht="24.9" customHeight="1">
      <c r="A215" s="167"/>
      <c r="B215" s="162"/>
      <c r="C215" s="35">
        <v>14</v>
      </c>
      <c r="D215" s="39" t="s">
        <v>553</v>
      </c>
      <c r="E215" s="39">
        <v>66554085.505199999</v>
      </c>
      <c r="F215" s="39">
        <f t="shared" si="42"/>
        <v>-8049189.7800000003</v>
      </c>
      <c r="G215" s="39">
        <v>35868862.3565</v>
      </c>
      <c r="H215" s="39">
        <v>44001622.162299998</v>
      </c>
      <c r="I215" s="39">
        <v>6300385.2894000001</v>
      </c>
      <c r="J215" s="39">
        <v>4392737.1008000001</v>
      </c>
      <c r="K215" s="39">
        <f t="shared" si="52"/>
        <v>2196368.5504000001</v>
      </c>
      <c r="L215" s="39">
        <f t="shared" si="56"/>
        <v>2196368.5504000001</v>
      </c>
      <c r="M215" s="44">
        <v>124060899.0707</v>
      </c>
      <c r="N215" s="40">
        <f t="shared" si="43"/>
        <v>270933033.15450001</v>
      </c>
      <c r="O215" s="43"/>
      <c r="P215" s="162"/>
      <c r="Q215" s="47">
        <v>11</v>
      </c>
      <c r="R215" s="169"/>
      <c r="S215" s="39" t="s">
        <v>554</v>
      </c>
      <c r="T215" s="39">
        <v>75057330.054399997</v>
      </c>
      <c r="U215" s="39">
        <f t="shared" si="46"/>
        <v>-8049189.7800000003</v>
      </c>
      <c r="V215" s="39">
        <v>40451626.975599997</v>
      </c>
      <c r="W215" s="39">
        <v>49623464.171800002</v>
      </c>
      <c r="X215" s="39">
        <v>5853876.1672999999</v>
      </c>
      <c r="Y215" s="39">
        <v>4953972.6360999998</v>
      </c>
      <c r="Z215" s="39">
        <f t="shared" si="58"/>
        <v>2476986.3180499999</v>
      </c>
      <c r="AA215" s="39">
        <f t="shared" si="59"/>
        <v>2476986.3180499999</v>
      </c>
      <c r="AB215" s="39">
        <v>115698285.4012</v>
      </c>
      <c r="AC215" s="45">
        <f t="shared" si="54"/>
        <v>281112379.30834997</v>
      </c>
    </row>
    <row r="216" spans="1:29" ht="24.9" customHeight="1">
      <c r="A216" s="167"/>
      <c r="B216" s="162"/>
      <c r="C216" s="35">
        <v>15</v>
      </c>
      <c r="D216" s="39" t="s">
        <v>555</v>
      </c>
      <c r="E216" s="39">
        <v>72218859.185399994</v>
      </c>
      <c r="F216" s="39">
        <f t="shared" si="42"/>
        <v>-8049189.7800000003</v>
      </c>
      <c r="G216" s="39">
        <v>38921852.805799998</v>
      </c>
      <c r="H216" s="39">
        <v>47746835.2355</v>
      </c>
      <c r="I216" s="39">
        <v>6663115.4501</v>
      </c>
      <c r="J216" s="39">
        <v>4766626.4168999996</v>
      </c>
      <c r="K216" s="39">
        <f t="shared" si="52"/>
        <v>2383313.2084499998</v>
      </c>
      <c r="L216" s="39">
        <f t="shared" si="56"/>
        <v>2383313.2084499998</v>
      </c>
      <c r="M216" s="44">
        <v>132341255.6692</v>
      </c>
      <c r="N216" s="40">
        <f t="shared" si="43"/>
        <v>292226041.77445</v>
      </c>
      <c r="O216" s="43"/>
      <c r="P216" s="162"/>
      <c r="Q216" s="47">
        <v>12</v>
      </c>
      <c r="R216" s="169"/>
      <c r="S216" s="39" t="s">
        <v>556</v>
      </c>
      <c r="T216" s="39">
        <v>77689256.489299998</v>
      </c>
      <c r="U216" s="39">
        <f t="shared" si="46"/>
        <v>-8049189.7800000003</v>
      </c>
      <c r="V216" s="39">
        <v>41870085.456600003</v>
      </c>
      <c r="W216" s="39">
        <v>51363538.153399996</v>
      </c>
      <c r="X216" s="39">
        <v>6043159.8035000004</v>
      </c>
      <c r="Y216" s="39">
        <v>5127686.4029999999</v>
      </c>
      <c r="Z216" s="39">
        <f t="shared" si="58"/>
        <v>2563843.2015</v>
      </c>
      <c r="AA216" s="39">
        <f t="shared" si="59"/>
        <v>2563843.2015</v>
      </c>
      <c r="AB216" s="39">
        <v>120019227.4568</v>
      </c>
      <c r="AC216" s="45">
        <f t="shared" si="54"/>
        <v>291499920.78109998</v>
      </c>
    </row>
    <row r="217" spans="1:29" ht="24.9" customHeight="1">
      <c r="A217" s="167"/>
      <c r="B217" s="162"/>
      <c r="C217" s="35">
        <v>16</v>
      </c>
      <c r="D217" s="39" t="s">
        <v>557</v>
      </c>
      <c r="E217" s="39">
        <v>59641409.893299997</v>
      </c>
      <c r="F217" s="39">
        <f t="shared" ref="F217:F280" si="60">-8049189.78</f>
        <v>-8049189.7800000003</v>
      </c>
      <c r="G217" s="39">
        <v>32143323.824099999</v>
      </c>
      <c r="H217" s="39">
        <v>39431370.192000002</v>
      </c>
      <c r="I217" s="39">
        <v>5796718.5872</v>
      </c>
      <c r="J217" s="39">
        <v>3936483.1173</v>
      </c>
      <c r="K217" s="39">
        <f t="shared" si="52"/>
        <v>1968241.55865</v>
      </c>
      <c r="L217" s="39">
        <f t="shared" si="56"/>
        <v>1968241.55865</v>
      </c>
      <c r="M217" s="44">
        <v>112563261.561</v>
      </c>
      <c r="N217" s="40">
        <f t="shared" ref="N217:N280" si="61">E217+F217+J217-K217+G217+M217+H217+I217</f>
        <v>243495135.83624998</v>
      </c>
      <c r="O217" s="43"/>
      <c r="P217" s="162"/>
      <c r="Q217" s="47">
        <v>13</v>
      </c>
      <c r="R217" s="169"/>
      <c r="S217" s="39" t="s">
        <v>558</v>
      </c>
      <c r="T217" s="39">
        <v>72197899.489700004</v>
      </c>
      <c r="U217" s="39">
        <f t="shared" si="46"/>
        <v>-8049189.7800000003</v>
      </c>
      <c r="V217" s="39">
        <v>38910556.723399997</v>
      </c>
      <c r="W217" s="39">
        <v>47732977.9252</v>
      </c>
      <c r="X217" s="39">
        <v>5750072.7335000001</v>
      </c>
      <c r="Y217" s="39">
        <v>4765243.0241999999</v>
      </c>
      <c r="Z217" s="39">
        <f t="shared" si="58"/>
        <v>2382621.5120999999</v>
      </c>
      <c r="AA217" s="39">
        <f t="shared" si="59"/>
        <v>2382621.5120999999</v>
      </c>
      <c r="AB217" s="39">
        <v>113328674.20909999</v>
      </c>
      <c r="AC217" s="45">
        <f t="shared" si="54"/>
        <v>272253612.81300002</v>
      </c>
    </row>
    <row r="218" spans="1:29" ht="24.9" customHeight="1">
      <c r="A218" s="167"/>
      <c r="B218" s="162"/>
      <c r="C218" s="35">
        <v>17</v>
      </c>
      <c r="D218" s="39" t="s">
        <v>559</v>
      </c>
      <c r="E218" s="39">
        <v>75122966.500799999</v>
      </c>
      <c r="F218" s="39">
        <f t="shared" si="60"/>
        <v>-8049189.7800000003</v>
      </c>
      <c r="G218" s="39">
        <v>40487001.282799996</v>
      </c>
      <c r="H218" s="39">
        <v>49666859.105300002</v>
      </c>
      <c r="I218" s="39">
        <v>6898873.6568</v>
      </c>
      <c r="J218" s="39">
        <v>4958304.8066999996</v>
      </c>
      <c r="K218" s="39">
        <f t="shared" si="52"/>
        <v>2479152.4033499998</v>
      </c>
      <c r="L218" s="39">
        <f t="shared" si="56"/>
        <v>2479152.4033499998</v>
      </c>
      <c r="M218" s="44">
        <v>137723113.13119999</v>
      </c>
      <c r="N218" s="40">
        <f t="shared" si="61"/>
        <v>304328776.30024993</v>
      </c>
      <c r="O218" s="43"/>
      <c r="P218" s="162"/>
      <c r="Q218" s="47">
        <v>14</v>
      </c>
      <c r="R218" s="169"/>
      <c r="S218" s="39" t="s">
        <v>560</v>
      </c>
      <c r="T218" s="39">
        <v>90293325.422299996</v>
      </c>
      <c r="U218" s="39">
        <f t="shared" si="46"/>
        <v>-8049189.7800000003</v>
      </c>
      <c r="V218" s="39">
        <v>48662960.909100004</v>
      </c>
      <c r="W218" s="39">
        <v>59696602.527900003</v>
      </c>
      <c r="X218" s="39">
        <v>6651264.6935999999</v>
      </c>
      <c r="Y218" s="39">
        <v>5959586.6657999996</v>
      </c>
      <c r="Z218" s="39">
        <f t="shared" si="58"/>
        <v>2979793.3328999998</v>
      </c>
      <c r="AA218" s="39">
        <f t="shared" si="59"/>
        <v>2979793.3328999998</v>
      </c>
      <c r="AB218" s="39">
        <v>133900966.2394</v>
      </c>
      <c r="AC218" s="45">
        <f t="shared" si="54"/>
        <v>334135723.3452</v>
      </c>
    </row>
    <row r="219" spans="1:29" ht="24.9" customHeight="1">
      <c r="A219" s="167"/>
      <c r="B219" s="162"/>
      <c r="C219" s="35">
        <v>18</v>
      </c>
      <c r="D219" s="39" t="s">
        <v>561</v>
      </c>
      <c r="E219" s="39">
        <v>78984019.077500001</v>
      </c>
      <c r="F219" s="39">
        <f t="shared" si="60"/>
        <v>-8049189.7800000003</v>
      </c>
      <c r="G219" s="39">
        <v>42567888.765000001</v>
      </c>
      <c r="H219" s="39">
        <v>52219558.542800002</v>
      </c>
      <c r="I219" s="39">
        <v>6597079.8779999996</v>
      </c>
      <c r="J219" s="39">
        <v>5213143.9916000003</v>
      </c>
      <c r="K219" s="39">
        <f t="shared" si="52"/>
        <v>2606571.9958000001</v>
      </c>
      <c r="L219" s="39">
        <f t="shared" si="56"/>
        <v>2606571.9958000001</v>
      </c>
      <c r="M219" s="44">
        <v>130833804.27689999</v>
      </c>
      <c r="N219" s="40">
        <f t="shared" si="61"/>
        <v>305759732.75600004</v>
      </c>
      <c r="O219" s="43"/>
      <c r="P219" s="162"/>
      <c r="Q219" s="47">
        <v>15</v>
      </c>
      <c r="R219" s="169"/>
      <c r="S219" s="39" t="s">
        <v>562</v>
      </c>
      <c r="T219" s="39">
        <v>59924834.647500001</v>
      </c>
      <c r="U219" s="39">
        <f t="shared" si="46"/>
        <v>-8049189.7800000003</v>
      </c>
      <c r="V219" s="39">
        <v>32296073.627700001</v>
      </c>
      <c r="W219" s="39">
        <v>39618753.864299998</v>
      </c>
      <c r="X219" s="39">
        <v>5005210.0987999998</v>
      </c>
      <c r="Y219" s="39">
        <v>3955189.8640999999</v>
      </c>
      <c r="Z219" s="39">
        <f t="shared" si="58"/>
        <v>1977594.9320499999</v>
      </c>
      <c r="AA219" s="39">
        <f t="shared" si="59"/>
        <v>1977594.9320499999</v>
      </c>
      <c r="AB219" s="39">
        <v>96325047.546299994</v>
      </c>
      <c r="AC219" s="45">
        <f t="shared" si="54"/>
        <v>227098324.93665001</v>
      </c>
    </row>
    <row r="220" spans="1:29" ht="24.9" customHeight="1">
      <c r="A220" s="167"/>
      <c r="B220" s="162"/>
      <c r="C220" s="35">
        <v>19</v>
      </c>
      <c r="D220" s="39" t="s">
        <v>563</v>
      </c>
      <c r="E220" s="39">
        <v>103150829.97570001</v>
      </c>
      <c r="F220" s="39">
        <f t="shared" si="60"/>
        <v>-8049189.7800000003</v>
      </c>
      <c r="G220" s="39">
        <v>55592423.729699999</v>
      </c>
      <c r="H220" s="39">
        <v>68197223.534199998</v>
      </c>
      <c r="I220" s="39">
        <v>8476660.4612000007</v>
      </c>
      <c r="J220" s="39">
        <v>6808214.3172000004</v>
      </c>
      <c r="K220" s="39">
        <f t="shared" si="52"/>
        <v>3404107.1586000002</v>
      </c>
      <c r="L220" s="39">
        <f t="shared" si="56"/>
        <v>3404107.1586000002</v>
      </c>
      <c r="M220" s="44">
        <v>173740623.64820001</v>
      </c>
      <c r="N220" s="40">
        <f t="shared" si="61"/>
        <v>404512678.72760004</v>
      </c>
      <c r="O220" s="43"/>
      <c r="P220" s="162"/>
      <c r="Q220" s="47">
        <v>16</v>
      </c>
      <c r="R220" s="169"/>
      <c r="S220" s="39" t="s">
        <v>564</v>
      </c>
      <c r="T220" s="39">
        <v>99039440.8389</v>
      </c>
      <c r="U220" s="39">
        <f t="shared" ref="U220:U283" si="62">-8049189.78</f>
        <v>-8049189.7800000003</v>
      </c>
      <c r="V220" s="39">
        <v>53376619.096199997</v>
      </c>
      <c r="W220" s="39">
        <v>65479016.380099997</v>
      </c>
      <c r="X220" s="39">
        <v>7215359.9746000003</v>
      </c>
      <c r="Y220" s="39">
        <v>6536852.2895</v>
      </c>
      <c r="Z220" s="39">
        <f t="shared" si="58"/>
        <v>3268426.14475</v>
      </c>
      <c r="AA220" s="39">
        <f t="shared" si="59"/>
        <v>3268426.14475</v>
      </c>
      <c r="AB220" s="39">
        <v>146778059.4289</v>
      </c>
      <c r="AC220" s="45">
        <f t="shared" si="54"/>
        <v>367107732.08344996</v>
      </c>
    </row>
    <row r="221" spans="1:29" ht="24.9" customHeight="1">
      <c r="A221" s="167"/>
      <c r="B221" s="162"/>
      <c r="C221" s="35">
        <v>20</v>
      </c>
      <c r="D221" s="39" t="s">
        <v>565</v>
      </c>
      <c r="E221" s="39">
        <v>81769256.846200004</v>
      </c>
      <c r="F221" s="39">
        <f t="shared" si="60"/>
        <v>-8049189.7800000003</v>
      </c>
      <c r="G221" s="39">
        <v>44068973.325000003</v>
      </c>
      <c r="H221" s="39">
        <v>54060992.904100001</v>
      </c>
      <c r="I221" s="39">
        <v>7339900.7205999997</v>
      </c>
      <c r="J221" s="39">
        <v>5396976.6923000002</v>
      </c>
      <c r="K221" s="39">
        <f t="shared" si="52"/>
        <v>2698488.3461500001</v>
      </c>
      <c r="L221" s="39">
        <f t="shared" si="56"/>
        <v>2698488.3461500001</v>
      </c>
      <c r="M221" s="44">
        <v>147790821.18020001</v>
      </c>
      <c r="N221" s="40">
        <f t="shared" si="61"/>
        <v>329679243.54225004</v>
      </c>
      <c r="O221" s="43"/>
      <c r="P221" s="162"/>
      <c r="Q221" s="47">
        <v>17</v>
      </c>
      <c r="R221" s="169"/>
      <c r="S221" s="39" t="s">
        <v>566</v>
      </c>
      <c r="T221" s="39">
        <v>79798920.663900003</v>
      </c>
      <c r="U221" s="39">
        <f t="shared" si="62"/>
        <v>-8049189.7800000003</v>
      </c>
      <c r="V221" s="39">
        <v>43007074.318000004</v>
      </c>
      <c r="W221" s="39">
        <v>52758323.239699997</v>
      </c>
      <c r="X221" s="39">
        <v>5747269.2367000002</v>
      </c>
      <c r="Y221" s="39">
        <v>5266929.5466</v>
      </c>
      <c r="Z221" s="39">
        <f t="shared" si="58"/>
        <v>2633464.7733</v>
      </c>
      <c r="AA221" s="39">
        <f t="shared" si="59"/>
        <v>2633464.7733</v>
      </c>
      <c r="AB221" s="39">
        <v>113264676.3528</v>
      </c>
      <c r="AC221" s="45">
        <f t="shared" si="54"/>
        <v>289160538.80439997</v>
      </c>
    </row>
    <row r="222" spans="1:29" ht="24.9" customHeight="1">
      <c r="A222" s="167"/>
      <c r="B222" s="162"/>
      <c r="C222" s="35">
        <v>21</v>
      </c>
      <c r="D222" s="39" t="s">
        <v>567</v>
      </c>
      <c r="E222" s="39">
        <v>64850282.140000001</v>
      </c>
      <c r="F222" s="39">
        <f t="shared" si="60"/>
        <v>-8049189.7800000003</v>
      </c>
      <c r="G222" s="39">
        <v>34950609.360799998</v>
      </c>
      <c r="H222" s="39">
        <v>42875168.221199997</v>
      </c>
      <c r="I222" s="39">
        <v>6354064.3174999999</v>
      </c>
      <c r="J222" s="39">
        <v>4280281.7916000001</v>
      </c>
      <c r="K222" s="39">
        <f t="shared" si="52"/>
        <v>2140140.8958000001</v>
      </c>
      <c r="L222" s="39">
        <f t="shared" si="56"/>
        <v>2140140.8958000001</v>
      </c>
      <c r="M222" s="44">
        <v>125286276.8927</v>
      </c>
      <c r="N222" s="40">
        <f t="shared" si="61"/>
        <v>268407352.04799998</v>
      </c>
      <c r="O222" s="43"/>
      <c r="P222" s="163"/>
      <c r="Q222" s="47">
        <v>18</v>
      </c>
      <c r="R222" s="170"/>
      <c r="S222" s="39" t="s">
        <v>568</v>
      </c>
      <c r="T222" s="39">
        <v>93625276.165199995</v>
      </c>
      <c r="U222" s="39">
        <f t="shared" si="62"/>
        <v>-8049189.7800000003</v>
      </c>
      <c r="V222" s="39">
        <v>50458692.631200001</v>
      </c>
      <c r="W222" s="39">
        <v>61899491.148999996</v>
      </c>
      <c r="X222" s="39">
        <v>6529973.7877000002</v>
      </c>
      <c r="Y222" s="39">
        <v>6179503.7983999997</v>
      </c>
      <c r="Z222" s="39">
        <f t="shared" si="58"/>
        <v>3089751.8991999999</v>
      </c>
      <c r="AA222" s="39">
        <f t="shared" si="59"/>
        <v>3089751.8991999999</v>
      </c>
      <c r="AB222" s="39">
        <v>131132153.3248</v>
      </c>
      <c r="AC222" s="45">
        <f t="shared" si="54"/>
        <v>338686149.17709994</v>
      </c>
    </row>
    <row r="223" spans="1:29" ht="24.9" customHeight="1">
      <c r="A223" s="167"/>
      <c r="B223" s="162"/>
      <c r="C223" s="35">
        <v>22</v>
      </c>
      <c r="D223" s="39" t="s">
        <v>569</v>
      </c>
      <c r="E223" s="39">
        <v>76198218.016399994</v>
      </c>
      <c r="F223" s="39">
        <f t="shared" si="60"/>
        <v>-8049189.7800000003</v>
      </c>
      <c r="G223" s="39">
        <v>41066500.622599997</v>
      </c>
      <c r="H223" s="39">
        <v>50377751.766000003</v>
      </c>
      <c r="I223" s="39">
        <v>7106057.3552000001</v>
      </c>
      <c r="J223" s="39">
        <v>5029274.1122000003</v>
      </c>
      <c r="K223" s="39">
        <f t="shared" si="52"/>
        <v>2514637.0561000002</v>
      </c>
      <c r="L223" s="39">
        <f t="shared" si="56"/>
        <v>2514637.0561000002</v>
      </c>
      <c r="M223" s="44">
        <v>142452675.46160001</v>
      </c>
      <c r="N223" s="40">
        <f t="shared" si="61"/>
        <v>311666650.49790001</v>
      </c>
      <c r="O223" s="43"/>
      <c r="P223" s="35"/>
      <c r="Q223" s="175" t="s">
        <v>570</v>
      </c>
      <c r="R223" s="176"/>
      <c r="S223" s="40"/>
      <c r="T223" s="40">
        <f t="shared" ref="T223:Y223" si="63">SUM(T205:T222)</f>
        <v>1484924169.0443001</v>
      </c>
      <c r="U223" s="40">
        <f t="shared" si="63"/>
        <v>-144885416.03999999</v>
      </c>
      <c r="V223" s="40">
        <f t="shared" si="63"/>
        <v>800289572.38179982</v>
      </c>
      <c r="W223" s="40">
        <f t="shared" si="63"/>
        <v>981743971.53690004</v>
      </c>
      <c r="X223" s="40">
        <f t="shared" si="63"/>
        <v>112261294.9498</v>
      </c>
      <c r="Y223" s="40">
        <f t="shared" si="63"/>
        <v>98008731.388600007</v>
      </c>
      <c r="Z223" s="40">
        <f t="shared" ref="Z223" si="64">SUM(Z205:Z222)</f>
        <v>49004365.694300003</v>
      </c>
      <c r="AA223" s="40">
        <f t="shared" si="59"/>
        <v>49004365.694300003</v>
      </c>
      <c r="AB223" s="40">
        <f>SUM(AB205:AB222)</f>
        <v>2239887943.0490994</v>
      </c>
      <c r="AC223" s="40">
        <f>SUM(AC205:AC222)</f>
        <v>5523225900.6162004</v>
      </c>
    </row>
    <row r="224" spans="1:29" ht="24.9" customHeight="1">
      <c r="A224" s="167"/>
      <c r="B224" s="162"/>
      <c r="C224" s="35">
        <v>23</v>
      </c>
      <c r="D224" s="39" t="s">
        <v>571</v>
      </c>
      <c r="E224" s="39">
        <v>94692475.089200005</v>
      </c>
      <c r="F224" s="39">
        <f t="shared" si="60"/>
        <v>-8049189.7800000003</v>
      </c>
      <c r="G224" s="39">
        <v>51033852.082599998</v>
      </c>
      <c r="H224" s="39">
        <v>62605059.912600003</v>
      </c>
      <c r="I224" s="39">
        <v>8290349.5894999998</v>
      </c>
      <c r="J224" s="39">
        <v>6249941.6125999996</v>
      </c>
      <c r="K224" s="39">
        <f t="shared" si="52"/>
        <v>3124970.8062999998</v>
      </c>
      <c r="L224" s="39">
        <f t="shared" si="56"/>
        <v>3124970.8062999998</v>
      </c>
      <c r="M224" s="44">
        <v>169487543.47049999</v>
      </c>
      <c r="N224" s="40">
        <f t="shared" si="61"/>
        <v>381185061.17069995</v>
      </c>
      <c r="O224" s="43"/>
      <c r="P224" s="161">
        <v>29</v>
      </c>
      <c r="Q224" s="47">
        <v>1</v>
      </c>
      <c r="R224" s="161" t="s">
        <v>115</v>
      </c>
      <c r="S224" s="39" t="s">
        <v>572</v>
      </c>
      <c r="T224" s="39">
        <v>58511418.140900001</v>
      </c>
      <c r="U224" s="39">
        <f t="shared" si="62"/>
        <v>-8049189.7800000003</v>
      </c>
      <c r="V224" s="39">
        <v>31534322.613600001</v>
      </c>
      <c r="W224" s="39">
        <v>38684286.526799999</v>
      </c>
      <c r="X224" s="39">
        <v>4621320.6950000003</v>
      </c>
      <c r="Y224" s="39">
        <v>3861900.8184000002</v>
      </c>
      <c r="Z224" s="39">
        <v>0</v>
      </c>
      <c r="AA224" s="39">
        <f t="shared" si="59"/>
        <v>3861900.8184000002</v>
      </c>
      <c r="AB224" s="39">
        <v>91946241.716800004</v>
      </c>
      <c r="AC224" s="45">
        <f t="shared" si="54"/>
        <v>221110300.7315</v>
      </c>
    </row>
    <row r="225" spans="1:29" ht="24.9" customHeight="1">
      <c r="A225" s="167"/>
      <c r="B225" s="162"/>
      <c r="C225" s="35">
        <v>24</v>
      </c>
      <c r="D225" s="39" t="s">
        <v>573</v>
      </c>
      <c r="E225" s="39">
        <v>77926357.966600001</v>
      </c>
      <c r="F225" s="39">
        <f t="shared" si="60"/>
        <v>-8049189.7800000003</v>
      </c>
      <c r="G225" s="39">
        <v>41997869.651699997</v>
      </c>
      <c r="H225" s="39">
        <v>51520295.616700001</v>
      </c>
      <c r="I225" s="39">
        <v>6532959.1469999999</v>
      </c>
      <c r="J225" s="39">
        <v>5143335.6971000005</v>
      </c>
      <c r="K225" s="39">
        <f t="shared" si="52"/>
        <v>2571667.8485500002</v>
      </c>
      <c r="L225" s="39">
        <f t="shared" si="56"/>
        <v>2571667.8485500002</v>
      </c>
      <c r="M225" s="44">
        <v>129370064.62800001</v>
      </c>
      <c r="N225" s="40">
        <f t="shared" si="61"/>
        <v>301870025.07854998</v>
      </c>
      <c r="O225" s="43"/>
      <c r="P225" s="162"/>
      <c r="Q225" s="47">
        <v>2</v>
      </c>
      <c r="R225" s="162"/>
      <c r="S225" s="39" t="s">
        <v>574</v>
      </c>
      <c r="T225" s="39">
        <v>58675550.7663</v>
      </c>
      <c r="U225" s="39">
        <f t="shared" si="62"/>
        <v>-8049189.7800000003</v>
      </c>
      <c r="V225" s="39">
        <v>31622780.752599999</v>
      </c>
      <c r="W225" s="39">
        <v>38792801.304099999</v>
      </c>
      <c r="X225" s="39">
        <v>4541405.1690999996</v>
      </c>
      <c r="Y225" s="39">
        <v>3872733.9846999999</v>
      </c>
      <c r="Z225" s="39">
        <v>0</v>
      </c>
      <c r="AA225" s="39">
        <f t="shared" si="59"/>
        <v>3872733.9846999999</v>
      </c>
      <c r="AB225" s="39">
        <v>90121940.560499996</v>
      </c>
      <c r="AC225" s="45">
        <f t="shared" si="54"/>
        <v>219578022.75730002</v>
      </c>
    </row>
    <row r="226" spans="1:29" ht="24.9" customHeight="1">
      <c r="A226" s="167"/>
      <c r="B226" s="163"/>
      <c r="C226" s="35">
        <v>25</v>
      </c>
      <c r="D226" s="39" t="s">
        <v>575</v>
      </c>
      <c r="E226" s="39">
        <v>74835996.026999995</v>
      </c>
      <c r="F226" s="39">
        <f t="shared" si="60"/>
        <v>-8049189.7800000003</v>
      </c>
      <c r="G226" s="39">
        <v>40332340.538099997</v>
      </c>
      <c r="H226" s="39">
        <v>49477131.213200003</v>
      </c>
      <c r="I226" s="39">
        <v>6314825.9424000001</v>
      </c>
      <c r="J226" s="39">
        <v>4939364.0333000002</v>
      </c>
      <c r="K226" s="39">
        <f t="shared" si="52"/>
        <v>2469682.0166500001</v>
      </c>
      <c r="L226" s="39">
        <f t="shared" si="56"/>
        <v>2469682.0166500001</v>
      </c>
      <c r="M226" s="44">
        <v>124390548.406</v>
      </c>
      <c r="N226" s="40">
        <f t="shared" si="61"/>
        <v>289771334.36334991</v>
      </c>
      <c r="O226" s="43"/>
      <c r="P226" s="162"/>
      <c r="Q226" s="47">
        <v>3</v>
      </c>
      <c r="R226" s="162"/>
      <c r="S226" s="39" t="s">
        <v>576</v>
      </c>
      <c r="T226" s="39">
        <v>73099880.2896</v>
      </c>
      <c r="U226" s="39">
        <f t="shared" si="62"/>
        <v>-8049189.7800000003</v>
      </c>
      <c r="V226" s="39">
        <v>39396673.013800003</v>
      </c>
      <c r="W226" s="39">
        <v>48329314.244099997</v>
      </c>
      <c r="X226" s="39">
        <v>5406246.8848000001</v>
      </c>
      <c r="Y226" s="39">
        <v>4824776.0263999999</v>
      </c>
      <c r="Z226" s="39">
        <v>0</v>
      </c>
      <c r="AA226" s="39">
        <f t="shared" si="59"/>
        <v>4824776.0263999999</v>
      </c>
      <c r="AB226" s="39">
        <v>109864433.9712</v>
      </c>
      <c r="AC226" s="45">
        <f t="shared" si="54"/>
        <v>272872134.64990002</v>
      </c>
    </row>
    <row r="227" spans="1:29" ht="24.9" customHeight="1">
      <c r="A227" s="35"/>
      <c r="B227" s="174" t="s">
        <v>577</v>
      </c>
      <c r="C227" s="175"/>
      <c r="D227" s="40"/>
      <c r="E227" s="40">
        <f>SUM(E202:E226)</f>
        <v>1916420101.6388001</v>
      </c>
      <c r="F227" s="40">
        <f t="shared" ref="F227:N227" si="65">SUM(F202:F226)</f>
        <v>-201229744.5</v>
      </c>
      <c r="G227" s="40">
        <f t="shared" si="65"/>
        <v>1032841309.7552999</v>
      </c>
      <c r="H227" s="40">
        <f t="shared" si="65"/>
        <v>1267023542.9777</v>
      </c>
      <c r="I227" s="40">
        <f t="shared" si="65"/>
        <v>170368594.69250003</v>
      </c>
      <c r="J227" s="40">
        <f t="shared" si="65"/>
        <v>126488548.63170002</v>
      </c>
      <c r="K227" s="40">
        <f t="shared" si="65"/>
        <v>63244274.315850012</v>
      </c>
      <c r="L227" s="40">
        <f t="shared" si="65"/>
        <v>63244274.315850012</v>
      </c>
      <c r="M227" s="40">
        <f t="shared" si="65"/>
        <v>3395065187.4825997</v>
      </c>
      <c r="N227" s="40">
        <f t="shared" si="65"/>
        <v>7643733266.362751</v>
      </c>
      <c r="O227" s="43"/>
      <c r="P227" s="162"/>
      <c r="Q227" s="47">
        <v>4</v>
      </c>
      <c r="R227" s="162"/>
      <c r="S227" s="39" t="s">
        <v>578</v>
      </c>
      <c r="T227" s="39">
        <v>64618678.432999998</v>
      </c>
      <c r="U227" s="39">
        <f t="shared" si="62"/>
        <v>-8049189.7800000003</v>
      </c>
      <c r="V227" s="39">
        <v>34825788.150700003</v>
      </c>
      <c r="W227" s="39">
        <v>42722045.558200002</v>
      </c>
      <c r="X227" s="39">
        <v>4617607.3842000002</v>
      </c>
      <c r="Y227" s="39">
        <v>4264995.3641999997</v>
      </c>
      <c r="Z227" s="39">
        <v>0</v>
      </c>
      <c r="AA227" s="39">
        <f t="shared" si="59"/>
        <v>4264995.3641999997</v>
      </c>
      <c r="AB227" s="39">
        <v>91861474.744900003</v>
      </c>
      <c r="AC227" s="45">
        <f t="shared" si="54"/>
        <v>234861399.85519999</v>
      </c>
    </row>
    <row r="228" spans="1:29" ht="24.9" customHeight="1">
      <c r="A228" s="167"/>
      <c r="B228" s="161" t="s">
        <v>579</v>
      </c>
      <c r="C228" s="35">
        <v>1</v>
      </c>
      <c r="D228" s="39" t="s">
        <v>580</v>
      </c>
      <c r="E228" s="39">
        <v>84981285.393199995</v>
      </c>
      <c r="F228" s="39">
        <f>-8924497.0196</f>
        <v>-8924497.0196000002</v>
      </c>
      <c r="G228" s="39">
        <v>45800073.812200002</v>
      </c>
      <c r="H228" s="39">
        <v>56184596.067299999</v>
      </c>
      <c r="I228" s="39">
        <v>5325779.7823999999</v>
      </c>
      <c r="J228" s="39">
        <v>5608978.6582000004</v>
      </c>
      <c r="K228" s="39">
        <v>0</v>
      </c>
      <c r="L228" s="39">
        <f t="shared" ref="L228:L259" si="66">J228-K228</f>
        <v>5608978.6582000004</v>
      </c>
      <c r="M228" s="44">
        <v>123913760.51090001</v>
      </c>
      <c r="N228" s="40">
        <f t="shared" si="61"/>
        <v>312889977.20460004</v>
      </c>
      <c r="O228" s="43"/>
      <c r="P228" s="162"/>
      <c r="Q228" s="47">
        <v>5</v>
      </c>
      <c r="R228" s="162"/>
      <c r="S228" s="39" t="s">
        <v>581</v>
      </c>
      <c r="T228" s="39">
        <v>61149544.835100003</v>
      </c>
      <c r="U228" s="39">
        <f t="shared" si="62"/>
        <v>-8049189.7800000003</v>
      </c>
      <c r="V228" s="39">
        <v>32956122.681299999</v>
      </c>
      <c r="W228" s="39">
        <v>40428459.752800003</v>
      </c>
      <c r="X228" s="39">
        <v>4563960.0937999999</v>
      </c>
      <c r="Y228" s="39">
        <v>4036023.8180999998</v>
      </c>
      <c r="Z228" s="39">
        <v>0</v>
      </c>
      <c r="AA228" s="39">
        <f t="shared" si="59"/>
        <v>4036023.8180999998</v>
      </c>
      <c r="AB228" s="39">
        <v>90636821.427000001</v>
      </c>
      <c r="AC228" s="45">
        <f t="shared" si="54"/>
        <v>225721742.82810003</v>
      </c>
    </row>
    <row r="229" spans="1:29" ht="24.9" customHeight="1">
      <c r="A229" s="167"/>
      <c r="B229" s="162"/>
      <c r="C229" s="35">
        <v>2</v>
      </c>
      <c r="D229" s="39" t="s">
        <v>582</v>
      </c>
      <c r="E229" s="39">
        <v>79797293.452700004</v>
      </c>
      <c r="F229" s="39">
        <f>-8871101.9026</f>
        <v>-8871101.9025999997</v>
      </c>
      <c r="G229" s="39">
        <v>43006197.343800001</v>
      </c>
      <c r="H229" s="39">
        <v>52757247.424000002</v>
      </c>
      <c r="I229" s="39">
        <v>5377491.0730999997</v>
      </c>
      <c r="J229" s="39">
        <v>5266822.1465999996</v>
      </c>
      <c r="K229" s="39">
        <v>0</v>
      </c>
      <c r="L229" s="39">
        <f t="shared" si="66"/>
        <v>5266822.1465999996</v>
      </c>
      <c r="M229" s="44">
        <v>125094219.0827</v>
      </c>
      <c r="N229" s="40">
        <f t="shared" si="61"/>
        <v>302428168.62029999</v>
      </c>
      <c r="O229" s="43"/>
      <c r="P229" s="162"/>
      <c r="Q229" s="47">
        <v>6</v>
      </c>
      <c r="R229" s="162"/>
      <c r="S229" s="39" t="s">
        <v>583</v>
      </c>
      <c r="T229" s="39">
        <v>69646328.077500001</v>
      </c>
      <c r="U229" s="39">
        <f t="shared" si="62"/>
        <v>-8049189.7800000003</v>
      </c>
      <c r="V229" s="39">
        <v>37535405.024099998</v>
      </c>
      <c r="W229" s="39">
        <v>46046029.9287</v>
      </c>
      <c r="X229" s="39">
        <v>5289515.6283</v>
      </c>
      <c r="Y229" s="39">
        <v>4596832.8909</v>
      </c>
      <c r="Z229" s="39">
        <v>0</v>
      </c>
      <c r="AA229" s="39">
        <f t="shared" si="59"/>
        <v>4596832.8909</v>
      </c>
      <c r="AB229" s="39">
        <v>107199708.13609999</v>
      </c>
      <c r="AC229" s="45">
        <f t="shared" si="54"/>
        <v>262264629.90559998</v>
      </c>
    </row>
    <row r="230" spans="1:29" ht="24.9" customHeight="1">
      <c r="A230" s="167"/>
      <c r="B230" s="162"/>
      <c r="C230" s="35">
        <v>3</v>
      </c>
      <c r="D230" s="39" t="s">
        <v>584</v>
      </c>
      <c r="E230" s="39">
        <v>80484237.499899998</v>
      </c>
      <c r="F230" s="39">
        <f>-8878177.4262</f>
        <v>-8878177.4262000006</v>
      </c>
      <c r="G230" s="39">
        <v>43376421.0691</v>
      </c>
      <c r="H230" s="39">
        <v>53211414.169399999</v>
      </c>
      <c r="I230" s="39">
        <v>5382368.0994999995</v>
      </c>
      <c r="J230" s="39">
        <v>5312162.1821999997</v>
      </c>
      <c r="K230" s="39">
        <v>0</v>
      </c>
      <c r="L230" s="39">
        <f t="shared" si="66"/>
        <v>5312162.1821999997</v>
      </c>
      <c r="M230" s="44">
        <v>125205551.2026</v>
      </c>
      <c r="N230" s="40">
        <f t="shared" si="61"/>
        <v>304093976.79649997</v>
      </c>
      <c r="O230" s="43"/>
      <c r="P230" s="162"/>
      <c r="Q230" s="47">
        <v>7</v>
      </c>
      <c r="R230" s="162"/>
      <c r="S230" s="39" t="s">
        <v>585</v>
      </c>
      <c r="T230" s="39">
        <v>58373970.737099998</v>
      </c>
      <c r="U230" s="39">
        <f t="shared" si="62"/>
        <v>-8049189.7800000003</v>
      </c>
      <c r="V230" s="39">
        <v>31460246.289500002</v>
      </c>
      <c r="W230" s="39">
        <v>38593414.438600004</v>
      </c>
      <c r="X230" s="39">
        <v>4702082.5593999997</v>
      </c>
      <c r="Y230" s="39">
        <v>3852828.9440000001</v>
      </c>
      <c r="Z230" s="39">
        <v>0</v>
      </c>
      <c r="AA230" s="39">
        <f t="shared" si="59"/>
        <v>3852828.9440000001</v>
      </c>
      <c r="AB230" s="39">
        <v>93789862.980599999</v>
      </c>
      <c r="AC230" s="45">
        <f t="shared" si="54"/>
        <v>222723216.1692</v>
      </c>
    </row>
    <row r="231" spans="1:29" ht="24.9" customHeight="1">
      <c r="A231" s="167"/>
      <c r="B231" s="162"/>
      <c r="C231" s="35">
        <v>4</v>
      </c>
      <c r="D231" s="39" t="s">
        <v>97</v>
      </c>
      <c r="E231" s="39">
        <v>77609294.425600007</v>
      </c>
      <c r="F231" s="39">
        <f>-8848565.5126</f>
        <v>-8848565.5125999991</v>
      </c>
      <c r="G231" s="39">
        <v>41826990.457500003</v>
      </c>
      <c r="H231" s="39">
        <v>51310671.969599999</v>
      </c>
      <c r="I231" s="39">
        <v>5062504.9907999998</v>
      </c>
      <c r="J231" s="39">
        <v>5122408.7056</v>
      </c>
      <c r="K231" s="39">
        <v>0</v>
      </c>
      <c r="L231" s="39">
        <f t="shared" si="66"/>
        <v>5122408.7056</v>
      </c>
      <c r="M231" s="44">
        <v>117903758.0519</v>
      </c>
      <c r="N231" s="40">
        <f t="shared" si="61"/>
        <v>289987063.08840001</v>
      </c>
      <c r="O231" s="43"/>
      <c r="P231" s="162"/>
      <c r="Q231" s="47">
        <v>8</v>
      </c>
      <c r="R231" s="162"/>
      <c r="S231" s="39" t="s">
        <v>586</v>
      </c>
      <c r="T231" s="39">
        <v>60624365.416199997</v>
      </c>
      <c r="U231" s="39">
        <f t="shared" si="62"/>
        <v>-8049189.7800000003</v>
      </c>
      <c r="V231" s="39">
        <v>32673080.879299998</v>
      </c>
      <c r="W231" s="39">
        <v>40081242.204999998</v>
      </c>
      <c r="X231" s="39">
        <v>4619606.8591999998</v>
      </c>
      <c r="Y231" s="39">
        <v>4001360.6551000001</v>
      </c>
      <c r="Z231" s="39">
        <v>0</v>
      </c>
      <c r="AA231" s="39">
        <f t="shared" si="59"/>
        <v>4001360.6551000001</v>
      </c>
      <c r="AB231" s="39">
        <v>91907118.498999998</v>
      </c>
      <c r="AC231" s="45">
        <f t="shared" si="54"/>
        <v>225857584.73379999</v>
      </c>
    </row>
    <row r="232" spans="1:29" ht="24.9" customHeight="1">
      <c r="A232" s="167"/>
      <c r="B232" s="162"/>
      <c r="C232" s="35">
        <v>5</v>
      </c>
      <c r="D232" s="39" t="s">
        <v>587</v>
      </c>
      <c r="E232" s="39">
        <v>77357447.993000001</v>
      </c>
      <c r="F232" s="39">
        <f>-8845971.4943</f>
        <v>-8845971.4943000004</v>
      </c>
      <c r="G232" s="39">
        <v>41691259.571000002</v>
      </c>
      <c r="H232" s="39">
        <v>51144166.014600001</v>
      </c>
      <c r="I232" s="39">
        <v>5261204.1443999996</v>
      </c>
      <c r="J232" s="39">
        <v>5105786.2072999999</v>
      </c>
      <c r="K232" s="39">
        <v>0</v>
      </c>
      <c r="L232" s="39">
        <f t="shared" si="66"/>
        <v>5105786.2072999999</v>
      </c>
      <c r="M232" s="44">
        <v>122439636.30410001</v>
      </c>
      <c r="N232" s="40">
        <f t="shared" si="61"/>
        <v>294153528.74010003</v>
      </c>
      <c r="O232" s="43"/>
      <c r="P232" s="162"/>
      <c r="Q232" s="47">
        <v>9</v>
      </c>
      <c r="R232" s="162"/>
      <c r="S232" s="39" t="s">
        <v>588</v>
      </c>
      <c r="T232" s="39">
        <v>59627071.483999997</v>
      </c>
      <c r="U232" s="39">
        <f t="shared" si="62"/>
        <v>-8049189.7800000003</v>
      </c>
      <c r="V232" s="39">
        <v>32135596.2379</v>
      </c>
      <c r="W232" s="39">
        <v>39421890.484499998</v>
      </c>
      <c r="X232" s="39">
        <v>4602680.0865000002</v>
      </c>
      <c r="Y232" s="39">
        <v>3935536.7461000001</v>
      </c>
      <c r="Z232" s="39">
        <v>0</v>
      </c>
      <c r="AA232" s="39">
        <f t="shared" si="59"/>
        <v>3935536.7461000001</v>
      </c>
      <c r="AB232" s="39">
        <v>91520716.347800002</v>
      </c>
      <c r="AC232" s="45">
        <f t="shared" si="54"/>
        <v>223194301.60680002</v>
      </c>
    </row>
    <row r="233" spans="1:29" ht="24.9" customHeight="1">
      <c r="A233" s="167"/>
      <c r="B233" s="162"/>
      <c r="C233" s="35">
        <v>6</v>
      </c>
      <c r="D233" s="39" t="s">
        <v>589</v>
      </c>
      <c r="E233" s="39">
        <v>80404710.713400006</v>
      </c>
      <c r="F233" s="39">
        <f>-8877358.3003</f>
        <v>-8877358.3003000002</v>
      </c>
      <c r="G233" s="39">
        <v>43333560.659699999</v>
      </c>
      <c r="H233" s="39">
        <v>53158835.765199997</v>
      </c>
      <c r="I233" s="39">
        <v>5129873.5464000003</v>
      </c>
      <c r="J233" s="39">
        <v>5306913.2142000003</v>
      </c>
      <c r="K233" s="39">
        <v>0</v>
      </c>
      <c r="L233" s="39">
        <f t="shared" si="66"/>
        <v>5306913.2142000003</v>
      </c>
      <c r="M233" s="44">
        <v>119441638.6136</v>
      </c>
      <c r="N233" s="40">
        <f t="shared" si="61"/>
        <v>297898174.21220005</v>
      </c>
      <c r="O233" s="43"/>
      <c r="P233" s="162"/>
      <c r="Q233" s="47">
        <v>10</v>
      </c>
      <c r="R233" s="162"/>
      <c r="S233" s="39" t="s">
        <v>590</v>
      </c>
      <c r="T233" s="39">
        <v>67688508.878900006</v>
      </c>
      <c r="U233" s="39">
        <f t="shared" si="62"/>
        <v>-8049189.7800000003</v>
      </c>
      <c r="V233" s="39">
        <v>36480251.958400004</v>
      </c>
      <c r="W233" s="39">
        <v>44751635.753200002</v>
      </c>
      <c r="X233" s="39">
        <v>5218454.9205</v>
      </c>
      <c r="Y233" s="39">
        <v>4467611.8978000004</v>
      </c>
      <c r="Z233" s="39">
        <v>0</v>
      </c>
      <c r="AA233" s="39">
        <f t="shared" si="59"/>
        <v>4467611.8978000004</v>
      </c>
      <c r="AB233" s="39">
        <v>105577543.60510001</v>
      </c>
      <c r="AC233" s="45">
        <f t="shared" si="54"/>
        <v>256134817.23390001</v>
      </c>
    </row>
    <row r="234" spans="1:29" ht="24.9" customHeight="1">
      <c r="A234" s="167"/>
      <c r="B234" s="162"/>
      <c r="C234" s="35">
        <v>7</v>
      </c>
      <c r="D234" s="39" t="s">
        <v>591</v>
      </c>
      <c r="E234" s="39">
        <v>93946779.254500002</v>
      </c>
      <c r="F234" s="39">
        <f>-9016841.6063</f>
        <v>-9016841.6063000001</v>
      </c>
      <c r="G234" s="39">
        <v>50631964.489100002</v>
      </c>
      <c r="H234" s="39">
        <v>62112049.9626</v>
      </c>
      <c r="I234" s="39">
        <v>5991012.5305000003</v>
      </c>
      <c r="J234" s="39">
        <v>6200723.8112000003</v>
      </c>
      <c r="K234" s="39">
        <v>0</v>
      </c>
      <c r="L234" s="39">
        <f t="shared" si="66"/>
        <v>6200723.8112000003</v>
      </c>
      <c r="M234" s="44">
        <v>139099606.5537</v>
      </c>
      <c r="N234" s="40">
        <f t="shared" si="61"/>
        <v>348965294.99529999</v>
      </c>
      <c r="O234" s="43"/>
      <c r="P234" s="162"/>
      <c r="Q234" s="47">
        <v>11</v>
      </c>
      <c r="R234" s="162"/>
      <c r="S234" s="39" t="s">
        <v>592</v>
      </c>
      <c r="T234" s="39">
        <v>71670665.596499994</v>
      </c>
      <c r="U234" s="39">
        <f t="shared" si="62"/>
        <v>-8049189.7800000003</v>
      </c>
      <c r="V234" s="39">
        <v>38626407.676700003</v>
      </c>
      <c r="W234" s="39">
        <v>47384402.080799997</v>
      </c>
      <c r="X234" s="39">
        <v>5584633.9111000001</v>
      </c>
      <c r="Y234" s="39">
        <v>4730444.2605999997</v>
      </c>
      <c r="Z234" s="39">
        <v>0</v>
      </c>
      <c r="AA234" s="39">
        <f t="shared" si="59"/>
        <v>4730444.2605999997</v>
      </c>
      <c r="AB234" s="39">
        <v>113936629.6419</v>
      </c>
      <c r="AC234" s="45">
        <f t="shared" si="54"/>
        <v>273883993.3876</v>
      </c>
    </row>
    <row r="235" spans="1:29" ht="24.9" customHeight="1">
      <c r="A235" s="167"/>
      <c r="B235" s="162"/>
      <c r="C235" s="35">
        <v>8</v>
      </c>
      <c r="D235" s="39" t="s">
        <v>593</v>
      </c>
      <c r="E235" s="39">
        <v>83215554.072999999</v>
      </c>
      <c r="F235" s="39">
        <f>-8906309.987</f>
        <v>-8906309.9869999997</v>
      </c>
      <c r="G235" s="39">
        <v>44848445.175099999</v>
      </c>
      <c r="H235" s="39">
        <v>55017199.0277</v>
      </c>
      <c r="I235" s="39">
        <v>5318638.8002000004</v>
      </c>
      <c r="J235" s="39">
        <v>5492435.9483000003</v>
      </c>
      <c r="K235" s="39">
        <v>0</v>
      </c>
      <c r="L235" s="39">
        <f t="shared" si="66"/>
        <v>5492435.9483000003</v>
      </c>
      <c r="M235" s="44">
        <v>123750747.10340001</v>
      </c>
      <c r="N235" s="40">
        <f t="shared" si="61"/>
        <v>308736710.14069998</v>
      </c>
      <c r="O235" s="43"/>
      <c r="P235" s="162"/>
      <c r="Q235" s="47">
        <v>12</v>
      </c>
      <c r="R235" s="162"/>
      <c r="S235" s="39" t="s">
        <v>594</v>
      </c>
      <c r="T235" s="39">
        <v>82834773.131200001</v>
      </c>
      <c r="U235" s="39">
        <f t="shared" si="62"/>
        <v>-8049189.7800000003</v>
      </c>
      <c r="V235" s="39">
        <v>44643225.929899998</v>
      </c>
      <c r="W235" s="39">
        <v>54765449.2064</v>
      </c>
      <c r="X235" s="39">
        <v>5805031.0714999996</v>
      </c>
      <c r="Y235" s="39">
        <v>5467303.4479999999</v>
      </c>
      <c r="Z235" s="39">
        <v>0</v>
      </c>
      <c r="AA235" s="39">
        <f t="shared" si="59"/>
        <v>5467303.4479999999</v>
      </c>
      <c r="AB235" s="39">
        <v>118967827.1517</v>
      </c>
      <c r="AC235" s="45">
        <f t="shared" si="54"/>
        <v>304434420.15870005</v>
      </c>
    </row>
    <row r="236" spans="1:29" ht="24.9" customHeight="1">
      <c r="A236" s="167"/>
      <c r="B236" s="162"/>
      <c r="C236" s="35">
        <v>9</v>
      </c>
      <c r="D236" s="39" t="s">
        <v>595</v>
      </c>
      <c r="E236" s="39">
        <v>75290139.453199998</v>
      </c>
      <c r="F236" s="39">
        <f>-8824678.2164</f>
        <v>-8824678.2163999993</v>
      </c>
      <c r="G236" s="39">
        <v>40577097.984999999</v>
      </c>
      <c r="H236" s="39">
        <v>49777383.967</v>
      </c>
      <c r="I236" s="39">
        <v>4999897.0900999997</v>
      </c>
      <c r="J236" s="39">
        <v>4969338.6420999998</v>
      </c>
      <c r="K236" s="39">
        <v>0</v>
      </c>
      <c r="L236" s="39">
        <f t="shared" si="66"/>
        <v>4969338.6420999998</v>
      </c>
      <c r="M236" s="44">
        <v>116474553.0952</v>
      </c>
      <c r="N236" s="40">
        <f t="shared" si="61"/>
        <v>283263732.01620001</v>
      </c>
      <c r="O236" s="43"/>
      <c r="P236" s="162"/>
      <c r="Q236" s="47">
        <v>13</v>
      </c>
      <c r="R236" s="162"/>
      <c r="S236" s="39" t="s">
        <v>596</v>
      </c>
      <c r="T236" s="39">
        <v>77213956.7597</v>
      </c>
      <c r="U236" s="39">
        <f t="shared" si="62"/>
        <v>-8049189.7800000003</v>
      </c>
      <c r="V236" s="39">
        <v>41613925.966899998</v>
      </c>
      <c r="W236" s="39">
        <v>51049298.104000002</v>
      </c>
      <c r="X236" s="39">
        <v>5441179.5120999999</v>
      </c>
      <c r="Y236" s="39">
        <v>5096315.4249</v>
      </c>
      <c r="Z236" s="39">
        <v>0</v>
      </c>
      <c r="AA236" s="39">
        <f t="shared" si="59"/>
        <v>5096315.4249</v>
      </c>
      <c r="AB236" s="39">
        <v>110661871.41069999</v>
      </c>
      <c r="AC236" s="45">
        <f t="shared" si="54"/>
        <v>283027357.39829999</v>
      </c>
    </row>
    <row r="237" spans="1:29" ht="24.9" customHeight="1">
      <c r="A237" s="167"/>
      <c r="B237" s="162"/>
      <c r="C237" s="35">
        <v>10</v>
      </c>
      <c r="D237" s="39" t="s">
        <v>597</v>
      </c>
      <c r="E237" s="39">
        <v>104577678.0028</v>
      </c>
      <c r="F237" s="39">
        <f>-9126339.8634</f>
        <v>-9126339.8633999992</v>
      </c>
      <c r="G237" s="39">
        <v>56361413.568599999</v>
      </c>
      <c r="H237" s="39">
        <v>69140570.998099998</v>
      </c>
      <c r="I237" s="39">
        <v>6196969.0378999999</v>
      </c>
      <c r="J237" s="39">
        <v>6902389.8771000002</v>
      </c>
      <c r="K237" s="39">
        <v>0</v>
      </c>
      <c r="L237" s="39">
        <f t="shared" si="66"/>
        <v>6902389.8771000002</v>
      </c>
      <c r="M237" s="44">
        <v>143801154.72819999</v>
      </c>
      <c r="N237" s="40">
        <f t="shared" si="61"/>
        <v>377853836.34929997</v>
      </c>
      <c r="O237" s="43"/>
      <c r="P237" s="162"/>
      <c r="Q237" s="47">
        <v>14</v>
      </c>
      <c r="R237" s="162"/>
      <c r="S237" s="39" t="s">
        <v>598</v>
      </c>
      <c r="T237" s="39">
        <v>67306656.054800004</v>
      </c>
      <c r="U237" s="39">
        <f t="shared" si="62"/>
        <v>-8049189.7800000003</v>
      </c>
      <c r="V237" s="39">
        <v>36274455.029700004</v>
      </c>
      <c r="W237" s="39">
        <v>44499177.266800001</v>
      </c>
      <c r="X237" s="39">
        <v>5246987.1118000001</v>
      </c>
      <c r="Y237" s="39">
        <v>4442408.6505000005</v>
      </c>
      <c r="Z237" s="39">
        <v>0</v>
      </c>
      <c r="AA237" s="39">
        <f t="shared" si="59"/>
        <v>4442408.6505000005</v>
      </c>
      <c r="AB237" s="39">
        <v>106228872.73119999</v>
      </c>
      <c r="AC237" s="45">
        <f t="shared" si="54"/>
        <v>255949367.06480002</v>
      </c>
    </row>
    <row r="238" spans="1:29" ht="24.9" customHeight="1">
      <c r="A238" s="167"/>
      <c r="B238" s="162"/>
      <c r="C238" s="35">
        <v>11</v>
      </c>
      <c r="D238" s="39" t="s">
        <v>599</v>
      </c>
      <c r="E238" s="39">
        <v>81129800.981000006</v>
      </c>
      <c r="F238" s="39">
        <f>-8884826.7301</f>
        <v>-8884826.7301000003</v>
      </c>
      <c r="G238" s="39">
        <v>43724343.025700003</v>
      </c>
      <c r="H238" s="39">
        <v>53638222.533799998</v>
      </c>
      <c r="I238" s="39">
        <v>5293015.8979000002</v>
      </c>
      <c r="J238" s="39">
        <v>5354770.9961999999</v>
      </c>
      <c r="K238" s="39">
        <v>0</v>
      </c>
      <c r="L238" s="39">
        <f t="shared" si="66"/>
        <v>5354770.9961999999</v>
      </c>
      <c r="M238" s="44">
        <v>123165830.847</v>
      </c>
      <c r="N238" s="40">
        <f t="shared" si="61"/>
        <v>303421157.55149996</v>
      </c>
      <c r="O238" s="43"/>
      <c r="P238" s="162"/>
      <c r="Q238" s="47">
        <v>15</v>
      </c>
      <c r="R238" s="162"/>
      <c r="S238" s="39" t="s">
        <v>600</v>
      </c>
      <c r="T238" s="39">
        <v>52891000.975699998</v>
      </c>
      <c r="U238" s="39">
        <f t="shared" si="62"/>
        <v>-8049189.7800000003</v>
      </c>
      <c r="V238" s="39">
        <v>28505237.800099999</v>
      </c>
      <c r="W238" s="39">
        <v>34968399.355899997</v>
      </c>
      <c r="X238" s="39">
        <v>4207260.0959000001</v>
      </c>
      <c r="Y238" s="39">
        <v>3490939.1439999999</v>
      </c>
      <c r="Z238" s="39">
        <v>0</v>
      </c>
      <c r="AA238" s="39">
        <f t="shared" si="59"/>
        <v>3490939.1439999999</v>
      </c>
      <c r="AB238" s="39">
        <v>82494120.594799995</v>
      </c>
      <c r="AC238" s="45">
        <f t="shared" si="54"/>
        <v>198507768.18639997</v>
      </c>
    </row>
    <row r="239" spans="1:29" ht="24.9" customHeight="1">
      <c r="A239" s="167"/>
      <c r="B239" s="162"/>
      <c r="C239" s="35">
        <v>12</v>
      </c>
      <c r="D239" s="39" t="s">
        <v>601</v>
      </c>
      <c r="E239" s="39">
        <v>89520503.376900002</v>
      </c>
      <c r="F239" s="39">
        <f>-8971250.9648</f>
        <v>-8971250.9648000002</v>
      </c>
      <c r="G239" s="39">
        <v>48246453.832699999</v>
      </c>
      <c r="H239" s="39">
        <v>59185658.332800001</v>
      </c>
      <c r="I239" s="39">
        <v>5797761.6819000002</v>
      </c>
      <c r="J239" s="39">
        <v>5908578.4663000004</v>
      </c>
      <c r="K239" s="39">
        <v>0</v>
      </c>
      <c r="L239" s="39">
        <f t="shared" si="66"/>
        <v>5908578.4663000004</v>
      </c>
      <c r="M239" s="44">
        <v>134688101.4939</v>
      </c>
      <c r="N239" s="40">
        <f t="shared" si="61"/>
        <v>334375806.21969998</v>
      </c>
      <c r="O239" s="43"/>
      <c r="P239" s="162"/>
      <c r="Q239" s="47">
        <v>16</v>
      </c>
      <c r="R239" s="162"/>
      <c r="S239" s="39" t="s">
        <v>340</v>
      </c>
      <c r="T239" s="39">
        <v>68155060.470799997</v>
      </c>
      <c r="U239" s="39">
        <f t="shared" si="62"/>
        <v>-8049189.7800000003</v>
      </c>
      <c r="V239" s="39">
        <v>36731696.700000003</v>
      </c>
      <c r="W239" s="39">
        <v>45060092.051700003</v>
      </c>
      <c r="X239" s="39">
        <v>4838734.5115999999</v>
      </c>
      <c r="Y239" s="39">
        <v>4498405.4767000005</v>
      </c>
      <c r="Z239" s="39">
        <v>0</v>
      </c>
      <c r="AA239" s="39">
        <f t="shared" si="59"/>
        <v>4498405.4767000005</v>
      </c>
      <c r="AB239" s="39">
        <v>96909335.847399995</v>
      </c>
      <c r="AC239" s="45">
        <f t="shared" si="54"/>
        <v>248144135.27819997</v>
      </c>
    </row>
    <row r="240" spans="1:29" ht="24.9" customHeight="1">
      <c r="A240" s="167"/>
      <c r="B240" s="163"/>
      <c r="C240" s="35">
        <v>13</v>
      </c>
      <c r="D240" s="39" t="s">
        <v>602</v>
      </c>
      <c r="E240" s="39">
        <v>98047163.452999994</v>
      </c>
      <c r="F240" s="39">
        <f>-9059075.5636</f>
        <v>-9059075.5636</v>
      </c>
      <c r="G240" s="39">
        <v>52841838.087700002</v>
      </c>
      <c r="H240" s="39">
        <v>64822981.303000003</v>
      </c>
      <c r="I240" s="39">
        <v>6226125.4039000003</v>
      </c>
      <c r="J240" s="39">
        <v>6471359.4852999998</v>
      </c>
      <c r="K240" s="39">
        <v>0</v>
      </c>
      <c r="L240" s="39">
        <f t="shared" si="66"/>
        <v>6471359.4852999998</v>
      </c>
      <c r="M240" s="44">
        <v>144466732.43360001</v>
      </c>
      <c r="N240" s="40">
        <f t="shared" si="61"/>
        <v>363817124.60290003</v>
      </c>
      <c r="O240" s="43"/>
      <c r="P240" s="162"/>
      <c r="Q240" s="47">
        <v>17</v>
      </c>
      <c r="R240" s="162"/>
      <c r="S240" s="39" t="s">
        <v>603</v>
      </c>
      <c r="T240" s="39">
        <v>60088004.311499998</v>
      </c>
      <c r="U240" s="39">
        <f t="shared" si="62"/>
        <v>-8049189.7800000003</v>
      </c>
      <c r="V240" s="39">
        <v>32384012.785399999</v>
      </c>
      <c r="W240" s="39">
        <v>39726631.988499999</v>
      </c>
      <c r="X240" s="39">
        <v>4471645.7070000004</v>
      </c>
      <c r="Y240" s="39">
        <v>3965959.4726</v>
      </c>
      <c r="Z240" s="39">
        <v>0</v>
      </c>
      <c r="AA240" s="39">
        <f t="shared" si="59"/>
        <v>3965959.4726</v>
      </c>
      <c r="AB240" s="39">
        <v>88529480.694999993</v>
      </c>
      <c r="AC240" s="45">
        <f t="shared" si="54"/>
        <v>221116545.18000001</v>
      </c>
    </row>
    <row r="241" spans="1:29" ht="24.9" customHeight="1">
      <c r="A241" s="35"/>
      <c r="B241" s="174" t="s">
        <v>604</v>
      </c>
      <c r="C241" s="175"/>
      <c r="D241" s="40"/>
      <c r="E241" s="40">
        <f>SUM(E228:E240)</f>
        <v>1106361888.0722001</v>
      </c>
      <c r="F241" s="40">
        <f t="shared" ref="F241:N241" si="67">SUM(F228:F240)</f>
        <v>-116034994.58720002</v>
      </c>
      <c r="G241" s="40">
        <f t="shared" si="67"/>
        <v>596266059.07720006</v>
      </c>
      <c r="H241" s="40">
        <f t="shared" si="67"/>
        <v>731460997.53509998</v>
      </c>
      <c r="I241" s="40">
        <f t="shared" si="67"/>
        <v>71362642.078999996</v>
      </c>
      <c r="J241" s="40">
        <f t="shared" si="67"/>
        <v>73022668.340600014</v>
      </c>
      <c r="K241" s="40">
        <f t="shared" si="67"/>
        <v>0</v>
      </c>
      <c r="L241" s="40">
        <f t="shared" si="67"/>
        <v>73022668.340600014</v>
      </c>
      <c r="M241" s="40">
        <f t="shared" si="67"/>
        <v>1659445290.0207999</v>
      </c>
      <c r="N241" s="40">
        <f t="shared" si="67"/>
        <v>4121884550.5376997</v>
      </c>
      <c r="O241" s="43"/>
      <c r="P241" s="162"/>
      <c r="Q241" s="47">
        <v>18</v>
      </c>
      <c r="R241" s="162"/>
      <c r="S241" s="39" t="s">
        <v>605</v>
      </c>
      <c r="T241" s="39">
        <v>62642395.012199998</v>
      </c>
      <c r="U241" s="39">
        <f t="shared" si="62"/>
        <v>-8049189.7800000003</v>
      </c>
      <c r="V241" s="39">
        <v>33760683.920699999</v>
      </c>
      <c r="W241" s="39">
        <v>41415443.931699999</v>
      </c>
      <c r="X241" s="39">
        <v>4942813.0055</v>
      </c>
      <c r="Y241" s="39">
        <v>4134555.6860000002</v>
      </c>
      <c r="Z241" s="39">
        <v>0</v>
      </c>
      <c r="AA241" s="39">
        <f t="shared" si="59"/>
        <v>4134555.6860000002</v>
      </c>
      <c r="AB241" s="39">
        <v>99285226.074499995</v>
      </c>
      <c r="AC241" s="45">
        <f t="shared" si="54"/>
        <v>238131927.85059997</v>
      </c>
    </row>
    <row r="242" spans="1:29" ht="24.9" customHeight="1">
      <c r="A242" s="167">
        <v>12</v>
      </c>
      <c r="B242" s="161" t="s">
        <v>606</v>
      </c>
      <c r="C242" s="35">
        <v>1</v>
      </c>
      <c r="D242" s="39" t="s">
        <v>607</v>
      </c>
      <c r="E242" s="39">
        <v>101793793.23549999</v>
      </c>
      <c r="F242" s="39">
        <f t="shared" si="60"/>
        <v>-8049189.7800000003</v>
      </c>
      <c r="G242" s="39">
        <v>54861058.199299999</v>
      </c>
      <c r="H242" s="39">
        <v>67300031.161400005</v>
      </c>
      <c r="I242" s="39">
        <v>8338769.8013000004</v>
      </c>
      <c r="J242" s="39">
        <v>6718646.4779000003</v>
      </c>
      <c r="K242" s="39">
        <f t="shared" ref="K242:K259" si="68">J242/2</f>
        <v>3359323.2389500001</v>
      </c>
      <c r="L242" s="39">
        <f t="shared" si="66"/>
        <v>3359323.2389500001</v>
      </c>
      <c r="M242" s="44">
        <v>153014183.0359</v>
      </c>
      <c r="N242" s="40">
        <f t="shared" si="61"/>
        <v>380617968.89234996</v>
      </c>
      <c r="O242" s="43"/>
      <c r="P242" s="162"/>
      <c r="Q242" s="47">
        <v>19</v>
      </c>
      <c r="R242" s="162"/>
      <c r="S242" s="39" t="s">
        <v>608</v>
      </c>
      <c r="T242" s="39">
        <v>66381794.5999</v>
      </c>
      <c r="U242" s="39">
        <f t="shared" si="62"/>
        <v>-8049189.7800000003</v>
      </c>
      <c r="V242" s="39">
        <v>35776007.369000003</v>
      </c>
      <c r="W242" s="39">
        <v>43887713.6131</v>
      </c>
      <c r="X242" s="39">
        <v>4910747.3503999999</v>
      </c>
      <c r="Y242" s="39">
        <v>4381365.4675000003</v>
      </c>
      <c r="Z242" s="39">
        <v>0</v>
      </c>
      <c r="AA242" s="39">
        <f t="shared" si="59"/>
        <v>4381365.4675000003</v>
      </c>
      <c r="AB242" s="39">
        <v>98553235.499300003</v>
      </c>
      <c r="AC242" s="45">
        <f t="shared" si="54"/>
        <v>245841674.11919999</v>
      </c>
    </row>
    <row r="243" spans="1:29" ht="24.9" customHeight="1">
      <c r="A243" s="167"/>
      <c r="B243" s="162"/>
      <c r="C243" s="35">
        <v>2</v>
      </c>
      <c r="D243" s="39" t="s">
        <v>609</v>
      </c>
      <c r="E243" s="39">
        <v>96681953.403500006</v>
      </c>
      <c r="F243" s="39">
        <f t="shared" si="60"/>
        <v>-8049189.7800000003</v>
      </c>
      <c r="G243" s="39">
        <v>52106067.608900003</v>
      </c>
      <c r="H243" s="39">
        <v>63920385.221600004</v>
      </c>
      <c r="I243" s="39">
        <v>9161717.7544999998</v>
      </c>
      <c r="J243" s="39">
        <v>6381252.1870999997</v>
      </c>
      <c r="K243" s="39">
        <f t="shared" si="68"/>
        <v>3190626.0935499999</v>
      </c>
      <c r="L243" s="39">
        <f t="shared" si="66"/>
        <v>3190626.0935499999</v>
      </c>
      <c r="M243" s="44">
        <v>171800331.12239999</v>
      </c>
      <c r="N243" s="40">
        <f t="shared" si="61"/>
        <v>388811891.42444992</v>
      </c>
      <c r="O243" s="43"/>
      <c r="P243" s="162"/>
      <c r="Q243" s="47">
        <v>20</v>
      </c>
      <c r="R243" s="162"/>
      <c r="S243" s="39" t="s">
        <v>348</v>
      </c>
      <c r="T243" s="39">
        <v>65694595.398400001</v>
      </c>
      <c r="U243" s="39">
        <f t="shared" si="62"/>
        <v>-8049189.7800000003</v>
      </c>
      <c r="V243" s="39">
        <v>35405646.130000003</v>
      </c>
      <c r="W243" s="39">
        <v>43433378.174699999</v>
      </c>
      <c r="X243" s="39">
        <v>5079401.4824000001</v>
      </c>
      <c r="Y243" s="39">
        <v>4336008.591</v>
      </c>
      <c r="Z243" s="39">
        <v>0</v>
      </c>
      <c r="AA243" s="39">
        <f t="shared" si="59"/>
        <v>4336008.591</v>
      </c>
      <c r="AB243" s="39">
        <v>102403249.9332</v>
      </c>
      <c r="AC243" s="45">
        <f t="shared" si="54"/>
        <v>248303089.92969999</v>
      </c>
    </row>
    <row r="244" spans="1:29" ht="24.9" customHeight="1">
      <c r="A244" s="167"/>
      <c r="B244" s="162"/>
      <c r="C244" s="35">
        <v>3</v>
      </c>
      <c r="D244" s="39" t="s">
        <v>610</v>
      </c>
      <c r="E244" s="39">
        <v>63976219.388400003</v>
      </c>
      <c r="F244" s="39">
        <f t="shared" si="60"/>
        <v>-8049189.7800000003</v>
      </c>
      <c r="G244" s="39">
        <v>34479539.308600001</v>
      </c>
      <c r="H244" s="39">
        <v>42297289.663400002</v>
      </c>
      <c r="I244" s="39">
        <v>6679946.0723999999</v>
      </c>
      <c r="J244" s="39">
        <v>4222591.4508999996</v>
      </c>
      <c r="K244" s="39">
        <f t="shared" si="68"/>
        <v>2111295.7254499998</v>
      </c>
      <c r="L244" s="39">
        <f t="shared" si="66"/>
        <v>2111295.7254499998</v>
      </c>
      <c r="M244" s="44">
        <v>115146772.2201</v>
      </c>
      <c r="N244" s="40">
        <f t="shared" si="61"/>
        <v>256641872.59835002</v>
      </c>
      <c r="O244" s="43"/>
      <c r="P244" s="162"/>
      <c r="Q244" s="47">
        <v>21</v>
      </c>
      <c r="R244" s="162"/>
      <c r="S244" s="39" t="s">
        <v>611</v>
      </c>
      <c r="T244" s="39">
        <v>71079076.320700005</v>
      </c>
      <c r="U244" s="39">
        <f t="shared" si="62"/>
        <v>-8049189.7800000003</v>
      </c>
      <c r="V244" s="39">
        <v>38307574.7434</v>
      </c>
      <c r="W244" s="39">
        <v>46993278.2663</v>
      </c>
      <c r="X244" s="39">
        <v>5334382.1552999998</v>
      </c>
      <c r="Y244" s="39">
        <v>4691397.8799000001</v>
      </c>
      <c r="Z244" s="39">
        <v>0</v>
      </c>
      <c r="AA244" s="39">
        <f t="shared" si="59"/>
        <v>4691397.8799000001</v>
      </c>
      <c r="AB244" s="39">
        <v>108223915.338</v>
      </c>
      <c r="AC244" s="45">
        <f t="shared" si="54"/>
        <v>266580434.92359999</v>
      </c>
    </row>
    <row r="245" spans="1:29" ht="24.9" customHeight="1">
      <c r="A245" s="167"/>
      <c r="B245" s="162"/>
      <c r="C245" s="35">
        <v>4</v>
      </c>
      <c r="D245" s="39" t="s">
        <v>612</v>
      </c>
      <c r="E245" s="39">
        <v>65865402.818599999</v>
      </c>
      <c r="F245" s="39">
        <f t="shared" si="60"/>
        <v>-8049189.7800000003</v>
      </c>
      <c r="G245" s="39">
        <v>35497701.603500001</v>
      </c>
      <c r="H245" s="39">
        <v>43546305.931400001</v>
      </c>
      <c r="I245" s="39">
        <v>6828436.1863000002</v>
      </c>
      <c r="J245" s="39">
        <v>4347282.3106000004</v>
      </c>
      <c r="K245" s="39">
        <f t="shared" si="68"/>
        <v>2173641.1553000002</v>
      </c>
      <c r="L245" s="39">
        <f t="shared" si="66"/>
        <v>2173641.1553000002</v>
      </c>
      <c r="M245" s="44">
        <v>118536485.0913</v>
      </c>
      <c r="N245" s="40">
        <f t="shared" si="61"/>
        <v>264398783.00640002</v>
      </c>
      <c r="O245" s="43"/>
      <c r="P245" s="162"/>
      <c r="Q245" s="47">
        <v>22</v>
      </c>
      <c r="R245" s="162"/>
      <c r="S245" s="39" t="s">
        <v>613</v>
      </c>
      <c r="T245" s="39">
        <v>64516050.573799998</v>
      </c>
      <c r="U245" s="39">
        <f t="shared" si="62"/>
        <v>-8049189.7800000003</v>
      </c>
      <c r="V245" s="39">
        <v>34770477.578400001</v>
      </c>
      <c r="W245" s="39">
        <v>42654194.091899998</v>
      </c>
      <c r="X245" s="39">
        <v>4906748.4003999997</v>
      </c>
      <c r="Y245" s="39">
        <v>4258221.6673999997</v>
      </c>
      <c r="Z245" s="39">
        <v>0</v>
      </c>
      <c r="AA245" s="39">
        <f t="shared" si="59"/>
        <v>4258221.6673999997</v>
      </c>
      <c r="AB245" s="39">
        <v>98461947.991099998</v>
      </c>
      <c r="AC245" s="45">
        <f t="shared" si="54"/>
        <v>241518450.523</v>
      </c>
    </row>
    <row r="246" spans="1:29" ht="24.9" customHeight="1">
      <c r="A246" s="167"/>
      <c r="B246" s="162"/>
      <c r="C246" s="35">
        <v>5</v>
      </c>
      <c r="D246" s="39" t="s">
        <v>614</v>
      </c>
      <c r="E246" s="39">
        <v>78863604.391299993</v>
      </c>
      <c r="F246" s="39">
        <f t="shared" si="60"/>
        <v>-8049189.7800000003</v>
      </c>
      <c r="G246" s="39">
        <v>42502992.105899997</v>
      </c>
      <c r="H246" s="39">
        <v>52139947.4793</v>
      </c>
      <c r="I246" s="39">
        <v>7340206.5810000002</v>
      </c>
      <c r="J246" s="39">
        <v>5205196.3192999996</v>
      </c>
      <c r="K246" s="39">
        <f t="shared" si="68"/>
        <v>2602598.1596499998</v>
      </c>
      <c r="L246" s="39">
        <f t="shared" si="66"/>
        <v>2602598.1596499998</v>
      </c>
      <c r="M246" s="44">
        <v>130219112.631</v>
      </c>
      <c r="N246" s="40">
        <f t="shared" si="61"/>
        <v>305619271.56815004</v>
      </c>
      <c r="O246" s="43"/>
      <c r="P246" s="162"/>
      <c r="Q246" s="47">
        <v>23</v>
      </c>
      <c r="R246" s="162"/>
      <c r="S246" s="39" t="s">
        <v>615</v>
      </c>
      <c r="T246" s="39">
        <v>79331537.764200002</v>
      </c>
      <c r="U246" s="39">
        <f t="shared" si="62"/>
        <v>-8049189.7800000003</v>
      </c>
      <c r="V246" s="39">
        <v>42755181.548699997</v>
      </c>
      <c r="W246" s="39">
        <v>52449317.329700001</v>
      </c>
      <c r="X246" s="39">
        <v>5839836.7478999998</v>
      </c>
      <c r="Y246" s="39">
        <v>5236081.0992999999</v>
      </c>
      <c r="Z246" s="39">
        <v>0</v>
      </c>
      <c r="AA246" s="39">
        <f t="shared" si="59"/>
        <v>5236081.0992999999</v>
      </c>
      <c r="AB246" s="39">
        <v>119762366.575</v>
      </c>
      <c r="AC246" s="45">
        <f t="shared" si="54"/>
        <v>297325131.28479999</v>
      </c>
    </row>
    <row r="247" spans="1:29" ht="24.9" customHeight="1">
      <c r="A247" s="167"/>
      <c r="B247" s="162"/>
      <c r="C247" s="35">
        <v>6</v>
      </c>
      <c r="D247" s="39" t="s">
        <v>616</v>
      </c>
      <c r="E247" s="39">
        <v>67031212.648000002</v>
      </c>
      <c r="F247" s="39">
        <f t="shared" si="60"/>
        <v>-8049189.7800000003</v>
      </c>
      <c r="G247" s="39">
        <v>36126006.717799999</v>
      </c>
      <c r="H247" s="39">
        <v>44317070.388999999</v>
      </c>
      <c r="I247" s="39">
        <v>6897158.8836000003</v>
      </c>
      <c r="J247" s="39">
        <v>4424228.6925999997</v>
      </c>
      <c r="K247" s="39">
        <f t="shared" si="68"/>
        <v>2212114.3462999999</v>
      </c>
      <c r="L247" s="39">
        <f t="shared" si="66"/>
        <v>2212114.3462999999</v>
      </c>
      <c r="M247" s="44">
        <v>120105277.8251</v>
      </c>
      <c r="N247" s="40">
        <f t="shared" si="61"/>
        <v>268639651.0298</v>
      </c>
      <c r="O247" s="43"/>
      <c r="P247" s="162"/>
      <c r="Q247" s="47">
        <v>24</v>
      </c>
      <c r="R247" s="162"/>
      <c r="S247" s="39" t="s">
        <v>617</v>
      </c>
      <c r="T247" s="39">
        <v>65786749.1017</v>
      </c>
      <c r="U247" s="39">
        <f t="shared" si="62"/>
        <v>-8049189.7800000003</v>
      </c>
      <c r="V247" s="39">
        <v>35455311.728600003</v>
      </c>
      <c r="W247" s="39">
        <v>43494304.748999998</v>
      </c>
      <c r="X247" s="39">
        <v>5047811.8926999997</v>
      </c>
      <c r="Y247" s="39">
        <v>4342090.9674000004</v>
      </c>
      <c r="Z247" s="39">
        <v>0</v>
      </c>
      <c r="AA247" s="39">
        <f t="shared" si="59"/>
        <v>4342090.9674000004</v>
      </c>
      <c r="AB247" s="39">
        <v>101682126.91850001</v>
      </c>
      <c r="AC247" s="45">
        <f t="shared" si="54"/>
        <v>247759205.57790002</v>
      </c>
    </row>
    <row r="248" spans="1:29" ht="24.9" customHeight="1">
      <c r="A248" s="167"/>
      <c r="B248" s="162"/>
      <c r="C248" s="35">
        <v>7</v>
      </c>
      <c r="D248" s="39" t="s">
        <v>618</v>
      </c>
      <c r="E248" s="39">
        <v>67092866.812600002</v>
      </c>
      <c r="F248" s="39">
        <f t="shared" si="60"/>
        <v>-8049189.7800000003</v>
      </c>
      <c r="G248" s="39">
        <v>36159234.801700003</v>
      </c>
      <c r="H248" s="39">
        <v>44357832.4736</v>
      </c>
      <c r="I248" s="39">
        <v>6566378.0065000001</v>
      </c>
      <c r="J248" s="39">
        <v>4428298.0226999996</v>
      </c>
      <c r="K248" s="39">
        <f t="shared" si="68"/>
        <v>2214149.0113499998</v>
      </c>
      <c r="L248" s="39">
        <f t="shared" si="66"/>
        <v>2214149.0113499998</v>
      </c>
      <c r="M248" s="44">
        <v>112554255.287</v>
      </c>
      <c r="N248" s="40">
        <f t="shared" si="61"/>
        <v>260895526.61275002</v>
      </c>
      <c r="O248" s="43"/>
      <c r="P248" s="162"/>
      <c r="Q248" s="47">
        <v>25</v>
      </c>
      <c r="R248" s="162"/>
      <c r="S248" s="39" t="s">
        <v>619</v>
      </c>
      <c r="T248" s="39">
        <v>86673223.315699995</v>
      </c>
      <c r="U248" s="39">
        <f t="shared" si="62"/>
        <v>-8049189.7800000003</v>
      </c>
      <c r="V248" s="39">
        <v>46711932.009900004</v>
      </c>
      <c r="W248" s="39">
        <v>57303205.280000001</v>
      </c>
      <c r="X248" s="39">
        <v>5233995.8136999998</v>
      </c>
      <c r="Y248" s="39">
        <v>5720650.8181999996</v>
      </c>
      <c r="Z248" s="39">
        <v>0</v>
      </c>
      <c r="AA248" s="39">
        <f t="shared" si="59"/>
        <v>5720650.8181999996</v>
      </c>
      <c r="AB248" s="39">
        <v>105932309.0802</v>
      </c>
      <c r="AC248" s="45">
        <f t="shared" si="54"/>
        <v>299526126.5377</v>
      </c>
    </row>
    <row r="249" spans="1:29" ht="24.9" customHeight="1">
      <c r="A249" s="167"/>
      <c r="B249" s="162"/>
      <c r="C249" s="35">
        <v>8</v>
      </c>
      <c r="D249" s="39" t="s">
        <v>620</v>
      </c>
      <c r="E249" s="39">
        <v>77833318.896300003</v>
      </c>
      <c r="F249" s="39">
        <f t="shared" si="60"/>
        <v>-8049189.7800000003</v>
      </c>
      <c r="G249" s="39">
        <v>41947726.890799999</v>
      </c>
      <c r="H249" s="39">
        <v>51458783.690099999</v>
      </c>
      <c r="I249" s="39">
        <v>7110372.7448000005</v>
      </c>
      <c r="J249" s="39">
        <v>5137194.8843</v>
      </c>
      <c r="K249" s="39">
        <f t="shared" si="68"/>
        <v>2568597.44215</v>
      </c>
      <c r="L249" s="39">
        <f t="shared" si="66"/>
        <v>2568597.44215</v>
      </c>
      <c r="M249" s="44">
        <v>124972495.92200001</v>
      </c>
      <c r="N249" s="40">
        <f t="shared" si="61"/>
        <v>297842105.80614996</v>
      </c>
      <c r="O249" s="43"/>
      <c r="P249" s="162"/>
      <c r="Q249" s="47">
        <v>26</v>
      </c>
      <c r="R249" s="162"/>
      <c r="S249" s="39" t="s">
        <v>621</v>
      </c>
      <c r="T249" s="39">
        <v>59325800.439099997</v>
      </c>
      <c r="U249" s="39">
        <f t="shared" si="62"/>
        <v>-8049189.7800000003</v>
      </c>
      <c r="V249" s="39">
        <v>31973228.299699999</v>
      </c>
      <c r="W249" s="39">
        <v>39222707.901100002</v>
      </c>
      <c r="X249" s="39">
        <v>4625510.0712000001</v>
      </c>
      <c r="Y249" s="39">
        <v>3915652.0992000001</v>
      </c>
      <c r="Z249" s="39">
        <v>0</v>
      </c>
      <c r="AA249" s="39">
        <f t="shared" si="59"/>
        <v>3915652.0992000001</v>
      </c>
      <c r="AB249" s="39">
        <v>92041876.249200001</v>
      </c>
      <c r="AC249" s="45">
        <f t="shared" si="54"/>
        <v>223055585.27950001</v>
      </c>
    </row>
    <row r="250" spans="1:29" ht="24.9" customHeight="1">
      <c r="A250" s="167"/>
      <c r="B250" s="162"/>
      <c r="C250" s="35">
        <v>9</v>
      </c>
      <c r="D250" s="39" t="s">
        <v>622</v>
      </c>
      <c r="E250" s="39">
        <v>85665120.806500003</v>
      </c>
      <c r="F250" s="39">
        <f t="shared" si="60"/>
        <v>-8049189.7800000003</v>
      </c>
      <c r="G250" s="39">
        <v>46168622.160999998</v>
      </c>
      <c r="H250" s="39">
        <v>56636707.568000004</v>
      </c>
      <c r="I250" s="39">
        <v>7656398.6957999999</v>
      </c>
      <c r="J250" s="39">
        <v>5654113.5159999998</v>
      </c>
      <c r="K250" s="39">
        <f t="shared" si="68"/>
        <v>2827056.7579999999</v>
      </c>
      <c r="L250" s="39">
        <f t="shared" si="66"/>
        <v>2827056.7579999999</v>
      </c>
      <c r="M250" s="44">
        <v>137437104.81510001</v>
      </c>
      <c r="N250" s="40">
        <f t="shared" si="61"/>
        <v>328341821.02440006</v>
      </c>
      <c r="O250" s="43"/>
      <c r="P250" s="162"/>
      <c r="Q250" s="47">
        <v>27</v>
      </c>
      <c r="R250" s="162"/>
      <c r="S250" s="39" t="s">
        <v>623</v>
      </c>
      <c r="T250" s="39">
        <v>71757384.335500002</v>
      </c>
      <c r="U250" s="39">
        <f t="shared" si="62"/>
        <v>-8049189.7800000003</v>
      </c>
      <c r="V250" s="39">
        <v>38673144.1391</v>
      </c>
      <c r="W250" s="39">
        <v>47441735.378300004</v>
      </c>
      <c r="X250" s="39">
        <v>5209145.1953999996</v>
      </c>
      <c r="Y250" s="39">
        <v>4736167.9155999999</v>
      </c>
      <c r="Z250" s="39">
        <v>0</v>
      </c>
      <c r="AA250" s="39">
        <f t="shared" si="59"/>
        <v>4736167.9155999999</v>
      </c>
      <c r="AB250" s="39">
        <v>105365022.42200001</v>
      </c>
      <c r="AC250" s="45">
        <f t="shared" si="54"/>
        <v>265133409.60589999</v>
      </c>
    </row>
    <row r="251" spans="1:29" ht="24.9" customHeight="1">
      <c r="A251" s="167"/>
      <c r="B251" s="162"/>
      <c r="C251" s="35">
        <v>10</v>
      </c>
      <c r="D251" s="39" t="s">
        <v>624</v>
      </c>
      <c r="E251" s="39">
        <v>62333946.264700003</v>
      </c>
      <c r="F251" s="39">
        <f t="shared" si="60"/>
        <v>-8049189.7800000003</v>
      </c>
      <c r="G251" s="39">
        <v>33594447.609499998</v>
      </c>
      <c r="H251" s="39">
        <v>41211515.876100004</v>
      </c>
      <c r="I251" s="39">
        <v>6302574.2533</v>
      </c>
      <c r="J251" s="39">
        <v>4114197.2925</v>
      </c>
      <c r="K251" s="39">
        <f t="shared" si="68"/>
        <v>2057098.64625</v>
      </c>
      <c r="L251" s="39">
        <f t="shared" si="66"/>
        <v>2057098.64625</v>
      </c>
      <c r="M251" s="44">
        <v>106532177.7608</v>
      </c>
      <c r="N251" s="40">
        <f t="shared" si="61"/>
        <v>243982570.63065001</v>
      </c>
      <c r="O251" s="43"/>
      <c r="P251" s="162"/>
      <c r="Q251" s="47">
        <v>28</v>
      </c>
      <c r="R251" s="162"/>
      <c r="S251" s="39" t="s">
        <v>625</v>
      </c>
      <c r="T251" s="39">
        <v>71987463.976199999</v>
      </c>
      <c r="U251" s="39">
        <f t="shared" si="62"/>
        <v>-8049189.7800000003</v>
      </c>
      <c r="V251" s="39">
        <v>38797143.964199997</v>
      </c>
      <c r="W251" s="39">
        <v>47593850.418799996</v>
      </c>
      <c r="X251" s="39">
        <v>5387468.7462999998</v>
      </c>
      <c r="Y251" s="39">
        <v>4751353.7507999996</v>
      </c>
      <c r="Z251" s="39">
        <v>0</v>
      </c>
      <c r="AA251" s="39">
        <f t="shared" si="59"/>
        <v>4751353.7507999996</v>
      </c>
      <c r="AB251" s="39">
        <v>109435769.0847</v>
      </c>
      <c r="AC251" s="45">
        <f t="shared" si="54"/>
        <v>269903860.16100001</v>
      </c>
    </row>
    <row r="252" spans="1:29" ht="24.9" customHeight="1">
      <c r="A252" s="167"/>
      <c r="B252" s="162"/>
      <c r="C252" s="35">
        <v>11</v>
      </c>
      <c r="D252" s="39" t="s">
        <v>626</v>
      </c>
      <c r="E252" s="39">
        <v>106958100.105</v>
      </c>
      <c r="F252" s="39">
        <f t="shared" si="60"/>
        <v>-8049189.7800000003</v>
      </c>
      <c r="G252" s="39">
        <v>57644325.535300002</v>
      </c>
      <c r="H252" s="39">
        <v>70714365.200599998</v>
      </c>
      <c r="I252" s="39">
        <v>9491863.8775999993</v>
      </c>
      <c r="J252" s="39">
        <v>7059503.7252000002</v>
      </c>
      <c r="K252" s="39">
        <f t="shared" si="68"/>
        <v>3529751.8626000001</v>
      </c>
      <c r="L252" s="39">
        <f t="shared" si="66"/>
        <v>3529751.8626000001</v>
      </c>
      <c r="M252" s="44">
        <v>179336863.5799</v>
      </c>
      <c r="N252" s="40">
        <f t="shared" si="61"/>
        <v>419626080.38099998</v>
      </c>
      <c r="O252" s="43"/>
      <c r="P252" s="162"/>
      <c r="Q252" s="47">
        <v>29</v>
      </c>
      <c r="R252" s="162"/>
      <c r="S252" s="39" t="s">
        <v>627</v>
      </c>
      <c r="T252" s="39">
        <v>63437195.6175</v>
      </c>
      <c r="U252" s="39">
        <f t="shared" si="62"/>
        <v>-8049189.7800000003</v>
      </c>
      <c r="V252" s="39">
        <v>34189036.189199999</v>
      </c>
      <c r="W252" s="39">
        <v>41940919.049599998</v>
      </c>
      <c r="X252" s="39">
        <v>4905690.4770999998</v>
      </c>
      <c r="Y252" s="39">
        <v>4187014.5257000001</v>
      </c>
      <c r="Z252" s="39">
        <v>0</v>
      </c>
      <c r="AA252" s="39">
        <f t="shared" si="59"/>
        <v>4187014.5257000001</v>
      </c>
      <c r="AB252" s="39">
        <v>98437797.856700003</v>
      </c>
      <c r="AC252" s="45">
        <f t="shared" si="54"/>
        <v>239048463.93579999</v>
      </c>
    </row>
    <row r="253" spans="1:29" ht="24.9" customHeight="1">
      <c r="A253" s="167"/>
      <c r="B253" s="162"/>
      <c r="C253" s="35">
        <v>12</v>
      </c>
      <c r="D253" s="39" t="s">
        <v>628</v>
      </c>
      <c r="E253" s="39">
        <v>110076901.32879999</v>
      </c>
      <c r="F253" s="39">
        <f t="shared" si="60"/>
        <v>-8049189.7800000003</v>
      </c>
      <c r="G253" s="39">
        <v>59325181.803900003</v>
      </c>
      <c r="H253" s="39">
        <v>72776331.975600004</v>
      </c>
      <c r="I253" s="39">
        <v>9529578.8432</v>
      </c>
      <c r="J253" s="39">
        <v>7265352.4533000002</v>
      </c>
      <c r="K253" s="39">
        <f t="shared" si="68"/>
        <v>3632676.2266500001</v>
      </c>
      <c r="L253" s="39">
        <f t="shared" si="66"/>
        <v>3632676.2266500001</v>
      </c>
      <c r="M253" s="44">
        <v>180197815.873</v>
      </c>
      <c r="N253" s="40">
        <f t="shared" si="61"/>
        <v>427489296.27115005</v>
      </c>
      <c r="O253" s="43"/>
      <c r="P253" s="163"/>
      <c r="Q253" s="47">
        <v>30</v>
      </c>
      <c r="R253" s="163"/>
      <c r="S253" s="39" t="s">
        <v>629</v>
      </c>
      <c r="T253" s="39">
        <v>70578629.817699999</v>
      </c>
      <c r="U253" s="39">
        <f t="shared" si="62"/>
        <v>-8049189.7800000003</v>
      </c>
      <c r="V253" s="39">
        <v>38037862.5748</v>
      </c>
      <c r="W253" s="39">
        <v>46662412.658600003</v>
      </c>
      <c r="X253" s="39">
        <v>5472917.2110000001</v>
      </c>
      <c r="Y253" s="39">
        <v>4658367.1514999997</v>
      </c>
      <c r="Z253" s="39">
        <v>0</v>
      </c>
      <c r="AA253" s="39">
        <f t="shared" si="59"/>
        <v>4658367.1514999997</v>
      </c>
      <c r="AB253" s="39">
        <v>111386375.44410001</v>
      </c>
      <c r="AC253" s="45">
        <f t="shared" si="54"/>
        <v>268747375.07769996</v>
      </c>
    </row>
    <row r="254" spans="1:29" ht="24.9" customHeight="1">
      <c r="A254" s="167"/>
      <c r="B254" s="162"/>
      <c r="C254" s="35">
        <v>13</v>
      </c>
      <c r="D254" s="39" t="s">
        <v>630</v>
      </c>
      <c r="E254" s="39">
        <v>86279075.468700007</v>
      </c>
      <c r="F254" s="39">
        <f t="shared" si="60"/>
        <v>-8049189.7800000003</v>
      </c>
      <c r="G254" s="39">
        <v>46499508.763999999</v>
      </c>
      <c r="H254" s="39">
        <v>57042618.052100003</v>
      </c>
      <c r="I254" s="39">
        <v>7498852.7585000005</v>
      </c>
      <c r="J254" s="39">
        <v>5694636.0685999999</v>
      </c>
      <c r="K254" s="39">
        <f t="shared" si="68"/>
        <v>2847318.0342999999</v>
      </c>
      <c r="L254" s="39">
        <f t="shared" si="66"/>
        <v>2847318.0342999999</v>
      </c>
      <c r="M254" s="44">
        <v>133840666.7929</v>
      </c>
      <c r="N254" s="40">
        <f t="shared" si="61"/>
        <v>325958850.0905</v>
      </c>
      <c r="O254" s="43"/>
      <c r="P254" s="35"/>
      <c r="Q254" s="175" t="s">
        <v>631</v>
      </c>
      <c r="R254" s="176"/>
      <c r="S254" s="40"/>
      <c r="T254" s="40">
        <f t="shared" ref="T254:Y254" si="69">SUM(T224:T253)</f>
        <v>2011367330.6314006</v>
      </c>
      <c r="U254" s="40">
        <f t="shared" si="69"/>
        <v>-241475693.40000001</v>
      </c>
      <c r="V254" s="40">
        <f t="shared" si="69"/>
        <v>1084012459.6856</v>
      </c>
      <c r="W254" s="40">
        <f t="shared" si="69"/>
        <v>1329797031.0928998</v>
      </c>
      <c r="X254" s="40">
        <f t="shared" si="69"/>
        <v>150674820.75110003</v>
      </c>
      <c r="Y254" s="40">
        <f t="shared" si="69"/>
        <v>132755304.6425</v>
      </c>
      <c r="Z254" s="40">
        <f t="shared" ref="Z254" si="70">SUM(Z224:Z253)</f>
        <v>0</v>
      </c>
      <c r="AA254" s="40">
        <f t="shared" si="59"/>
        <v>132755304.6425</v>
      </c>
      <c r="AB254" s="40">
        <f>SUM(AB224:AB253)</f>
        <v>3033125218.5281997</v>
      </c>
      <c r="AC254" s="40">
        <f>SUM(AC224:AC253)</f>
        <v>7500256471.9316988</v>
      </c>
    </row>
    <row r="255" spans="1:29" ht="24.9" customHeight="1">
      <c r="A255" s="167"/>
      <c r="B255" s="162"/>
      <c r="C255" s="35">
        <v>14</v>
      </c>
      <c r="D255" s="39" t="s">
        <v>632</v>
      </c>
      <c r="E255" s="39">
        <v>82282215.544599995</v>
      </c>
      <c r="F255" s="39">
        <f t="shared" si="60"/>
        <v>-8049189.7800000003</v>
      </c>
      <c r="G255" s="39">
        <v>44345428.854599997</v>
      </c>
      <c r="H255" s="39">
        <v>54400130.834700003</v>
      </c>
      <c r="I255" s="39">
        <v>7193451.4612999996</v>
      </c>
      <c r="J255" s="39">
        <v>5430833.2569000004</v>
      </c>
      <c r="K255" s="39">
        <f t="shared" si="68"/>
        <v>2715416.6284500002</v>
      </c>
      <c r="L255" s="39">
        <f t="shared" si="66"/>
        <v>2715416.6284500002</v>
      </c>
      <c r="M255" s="44">
        <v>126869005.98019999</v>
      </c>
      <c r="N255" s="40">
        <f t="shared" si="61"/>
        <v>309756459.52384996</v>
      </c>
      <c r="O255" s="43"/>
      <c r="P255" s="161">
        <v>30</v>
      </c>
      <c r="Q255" s="47">
        <v>1</v>
      </c>
      <c r="R255" s="161" t="s">
        <v>116</v>
      </c>
      <c r="S255" s="39" t="s">
        <v>633</v>
      </c>
      <c r="T255" s="39">
        <v>69462789.030300006</v>
      </c>
      <c r="U255" s="39">
        <f t="shared" si="62"/>
        <v>-8049189.7800000003</v>
      </c>
      <c r="V255" s="39">
        <v>37436487.9287</v>
      </c>
      <c r="W255" s="39">
        <v>45924684.773999996</v>
      </c>
      <c r="X255" s="39">
        <v>6009954.8005999997</v>
      </c>
      <c r="Y255" s="39">
        <v>4584718.852</v>
      </c>
      <c r="Z255" s="39">
        <v>0</v>
      </c>
      <c r="AA255" s="39">
        <f t="shared" si="59"/>
        <v>4584718.852</v>
      </c>
      <c r="AB255" s="39">
        <v>145673245.208</v>
      </c>
      <c r="AC255" s="45">
        <f t="shared" si="54"/>
        <v>301042690.8136</v>
      </c>
    </row>
    <row r="256" spans="1:29" ht="24.9" customHeight="1">
      <c r="A256" s="167"/>
      <c r="B256" s="162"/>
      <c r="C256" s="35">
        <v>15</v>
      </c>
      <c r="D256" s="39" t="s">
        <v>634</v>
      </c>
      <c r="E256" s="39">
        <v>89804268.071999997</v>
      </c>
      <c r="F256" s="39">
        <f t="shared" si="60"/>
        <v>-8049189.7800000003</v>
      </c>
      <c r="G256" s="39">
        <v>48399386.845200002</v>
      </c>
      <c r="H256" s="39">
        <v>59373266.753899999</v>
      </c>
      <c r="I256" s="39">
        <v>6997809.7060000002</v>
      </c>
      <c r="J256" s="39">
        <v>5927307.6502</v>
      </c>
      <c r="K256" s="39">
        <f t="shared" si="68"/>
        <v>2963653.8251</v>
      </c>
      <c r="L256" s="39">
        <f t="shared" si="66"/>
        <v>2963653.8251</v>
      </c>
      <c r="M256" s="44">
        <v>122402921.61660001</v>
      </c>
      <c r="N256" s="40">
        <f t="shared" si="61"/>
        <v>321892117.0388</v>
      </c>
      <c r="O256" s="43"/>
      <c r="P256" s="162"/>
      <c r="Q256" s="47">
        <v>2</v>
      </c>
      <c r="R256" s="162"/>
      <c r="S256" s="39" t="s">
        <v>635</v>
      </c>
      <c r="T256" s="39">
        <v>80667020.172299996</v>
      </c>
      <c r="U256" s="39">
        <f t="shared" si="62"/>
        <v>-8049189.7800000003</v>
      </c>
      <c r="V256" s="39">
        <v>43474930.521600001</v>
      </c>
      <c r="W256" s="39">
        <v>53332259.254100002</v>
      </c>
      <c r="X256" s="39">
        <v>6826523.4763000002</v>
      </c>
      <c r="Y256" s="39">
        <v>5324226.2983999997</v>
      </c>
      <c r="Z256" s="39">
        <v>0</v>
      </c>
      <c r="AA256" s="39">
        <f t="shared" si="59"/>
        <v>5324226.2983999997</v>
      </c>
      <c r="AB256" s="39">
        <v>164313767.98379999</v>
      </c>
      <c r="AC256" s="45">
        <f t="shared" si="54"/>
        <v>345889537.92649996</v>
      </c>
    </row>
    <row r="257" spans="1:29" ht="24.9" customHeight="1">
      <c r="A257" s="167"/>
      <c r="B257" s="162"/>
      <c r="C257" s="35">
        <v>16</v>
      </c>
      <c r="D257" s="39" t="s">
        <v>636</v>
      </c>
      <c r="E257" s="39">
        <v>78776998.477500007</v>
      </c>
      <c r="F257" s="39">
        <f t="shared" si="60"/>
        <v>-8049189.7800000003</v>
      </c>
      <c r="G257" s="39">
        <v>42456316.449900001</v>
      </c>
      <c r="H257" s="39">
        <v>52082688.7751</v>
      </c>
      <c r="I257" s="39">
        <v>7199121.9301000005</v>
      </c>
      <c r="J257" s="39">
        <v>5199480.1111000003</v>
      </c>
      <c r="K257" s="39">
        <f t="shared" si="68"/>
        <v>2599740.0555500002</v>
      </c>
      <c r="L257" s="39">
        <f t="shared" si="66"/>
        <v>2599740.0555500002</v>
      </c>
      <c r="M257" s="44">
        <v>126998450.7009</v>
      </c>
      <c r="N257" s="40">
        <f t="shared" si="61"/>
        <v>302064126.60905004</v>
      </c>
      <c r="O257" s="43"/>
      <c r="P257" s="162"/>
      <c r="Q257" s="47">
        <v>3</v>
      </c>
      <c r="R257" s="162"/>
      <c r="S257" s="39" t="s">
        <v>637</v>
      </c>
      <c r="T257" s="39">
        <v>80353166.520099998</v>
      </c>
      <c r="U257" s="39">
        <f t="shared" si="62"/>
        <v>-8049189.7800000003</v>
      </c>
      <c r="V257" s="39">
        <v>43305781.274599999</v>
      </c>
      <c r="W257" s="39">
        <v>53124757.795400001</v>
      </c>
      <c r="X257" s="39">
        <v>6385824.3685999997</v>
      </c>
      <c r="Y257" s="39">
        <v>5303511.1677000001</v>
      </c>
      <c r="Z257" s="39">
        <v>0</v>
      </c>
      <c r="AA257" s="39">
        <f t="shared" si="59"/>
        <v>5303511.1677000001</v>
      </c>
      <c r="AB257" s="39">
        <v>154253546.47639999</v>
      </c>
      <c r="AC257" s="45">
        <f t="shared" si="54"/>
        <v>334677397.82279998</v>
      </c>
    </row>
    <row r="258" spans="1:29" ht="24.9" customHeight="1">
      <c r="A258" s="167"/>
      <c r="B258" s="162"/>
      <c r="C258" s="35">
        <v>17</v>
      </c>
      <c r="D258" s="39" t="s">
        <v>638</v>
      </c>
      <c r="E258" s="39">
        <v>64607835.654600002</v>
      </c>
      <c r="F258" s="39">
        <f t="shared" si="60"/>
        <v>-8049189.7800000003</v>
      </c>
      <c r="G258" s="39">
        <v>34819944.510499999</v>
      </c>
      <c r="H258" s="39">
        <v>42714876.954800002</v>
      </c>
      <c r="I258" s="39">
        <v>6596137.3887999998</v>
      </c>
      <c r="J258" s="39">
        <v>4264279.7134999996</v>
      </c>
      <c r="K258" s="39">
        <f t="shared" si="68"/>
        <v>2132139.8567499998</v>
      </c>
      <c r="L258" s="39">
        <f t="shared" si="66"/>
        <v>2132139.8567499998</v>
      </c>
      <c r="M258" s="44">
        <v>113233598.56900001</v>
      </c>
      <c r="N258" s="40">
        <f t="shared" si="61"/>
        <v>256055343.15445003</v>
      </c>
      <c r="O258" s="43"/>
      <c r="P258" s="162"/>
      <c r="Q258" s="47">
        <v>4</v>
      </c>
      <c r="R258" s="162"/>
      <c r="S258" s="39" t="s">
        <v>639</v>
      </c>
      <c r="T258" s="39">
        <v>86088963.936299995</v>
      </c>
      <c r="U258" s="39">
        <f t="shared" si="62"/>
        <v>-8049189.7800000003</v>
      </c>
      <c r="V258" s="39">
        <v>46397049.473399997</v>
      </c>
      <c r="W258" s="39">
        <v>56916927.559100002</v>
      </c>
      <c r="X258" s="39">
        <v>5762601.7545999996</v>
      </c>
      <c r="Y258" s="39">
        <v>5682088.2291000001</v>
      </c>
      <c r="Z258" s="39">
        <v>0</v>
      </c>
      <c r="AA258" s="39">
        <f t="shared" si="59"/>
        <v>5682088.2291000001</v>
      </c>
      <c r="AB258" s="39">
        <v>140026702.27250001</v>
      </c>
      <c r="AC258" s="45">
        <f t="shared" si="54"/>
        <v>332825143.44499993</v>
      </c>
    </row>
    <row r="259" spans="1:29" ht="24.9" customHeight="1">
      <c r="A259" s="167"/>
      <c r="B259" s="163"/>
      <c r="C259" s="35">
        <v>18</v>
      </c>
      <c r="D259" s="39" t="s">
        <v>640</v>
      </c>
      <c r="E259" s="39">
        <v>80397933.432799995</v>
      </c>
      <c r="F259" s="39">
        <f t="shared" si="60"/>
        <v>-8049189.7800000003</v>
      </c>
      <c r="G259" s="39">
        <v>43329908.091399997</v>
      </c>
      <c r="H259" s="39">
        <v>53154355.028399996</v>
      </c>
      <c r="I259" s="39">
        <v>6843955.9210000001</v>
      </c>
      <c r="J259" s="39">
        <v>5306465.8965999996</v>
      </c>
      <c r="K259" s="39">
        <f t="shared" si="68"/>
        <v>2653232.9482999998</v>
      </c>
      <c r="L259" s="39">
        <f t="shared" si="66"/>
        <v>2653232.9482999998</v>
      </c>
      <c r="M259" s="44">
        <v>118890767.56370001</v>
      </c>
      <c r="N259" s="40">
        <f t="shared" si="61"/>
        <v>297220963.20559996</v>
      </c>
      <c r="O259" s="43"/>
      <c r="P259" s="162"/>
      <c r="Q259" s="47">
        <v>5</v>
      </c>
      <c r="R259" s="162"/>
      <c r="S259" s="39" t="s">
        <v>641</v>
      </c>
      <c r="T259" s="39">
        <v>87345889.977699995</v>
      </c>
      <c r="U259" s="39">
        <f t="shared" si="62"/>
        <v>-8049189.7800000003</v>
      </c>
      <c r="V259" s="39">
        <v>47074461.037600003</v>
      </c>
      <c r="W259" s="39">
        <v>57747932.6633</v>
      </c>
      <c r="X259" s="39">
        <v>7569333.7396999998</v>
      </c>
      <c r="Y259" s="39">
        <v>5765048.5103000002</v>
      </c>
      <c r="Z259" s="39">
        <v>0</v>
      </c>
      <c r="AA259" s="39">
        <f t="shared" si="59"/>
        <v>5765048.5103000002</v>
      </c>
      <c r="AB259" s="39">
        <v>181270543.38569999</v>
      </c>
      <c r="AC259" s="45">
        <f t="shared" si="54"/>
        <v>378724019.53429997</v>
      </c>
    </row>
    <row r="260" spans="1:29" ht="24.9" customHeight="1">
      <c r="A260" s="35"/>
      <c r="B260" s="174" t="s">
        <v>606</v>
      </c>
      <c r="C260" s="175"/>
      <c r="D260" s="40"/>
      <c r="E260" s="40">
        <f>SUM(E242:E259)</f>
        <v>1466320766.7493999</v>
      </c>
      <c r="F260" s="40">
        <f t="shared" ref="F260:N260" si="71">SUM(F242:F259)</f>
        <v>-144885416.03999999</v>
      </c>
      <c r="G260" s="40">
        <f t="shared" si="71"/>
        <v>790263397.86179996</v>
      </c>
      <c r="H260" s="40">
        <f t="shared" si="71"/>
        <v>969444503.02909994</v>
      </c>
      <c r="I260" s="40">
        <f t="shared" si="71"/>
        <v>134232730.86599997</v>
      </c>
      <c r="J260" s="40">
        <f t="shared" si="71"/>
        <v>96780860.029299974</v>
      </c>
      <c r="K260" s="40">
        <f t="shared" si="71"/>
        <v>48390430.014649987</v>
      </c>
      <c r="L260" s="40">
        <f t="shared" si="71"/>
        <v>48390430.014649987</v>
      </c>
      <c r="M260" s="40">
        <f t="shared" si="71"/>
        <v>2392088286.3869004</v>
      </c>
      <c r="N260" s="40">
        <f t="shared" si="71"/>
        <v>5655854698.8678513</v>
      </c>
      <c r="O260" s="43"/>
      <c r="P260" s="162"/>
      <c r="Q260" s="47">
        <v>6</v>
      </c>
      <c r="R260" s="162"/>
      <c r="S260" s="39" t="s">
        <v>642</v>
      </c>
      <c r="T260" s="39">
        <v>89773795.515699998</v>
      </c>
      <c r="U260" s="39">
        <f t="shared" si="62"/>
        <v>-8049189.7800000003</v>
      </c>
      <c r="V260" s="39">
        <v>48382963.872500002</v>
      </c>
      <c r="W260" s="39">
        <v>59353120.103299998</v>
      </c>
      <c r="X260" s="39">
        <v>7836163.1535999998</v>
      </c>
      <c r="Y260" s="39">
        <v>5925296.3848000001</v>
      </c>
      <c r="Z260" s="39">
        <v>0</v>
      </c>
      <c r="AA260" s="39">
        <f t="shared" si="59"/>
        <v>5925296.3848000001</v>
      </c>
      <c r="AB260" s="39">
        <v>187361690.29640001</v>
      </c>
      <c r="AC260" s="45">
        <f t="shared" si="54"/>
        <v>390583839.54629999</v>
      </c>
    </row>
    <row r="261" spans="1:29" ht="24.9" customHeight="1">
      <c r="A261" s="167">
        <v>13</v>
      </c>
      <c r="B261" s="161" t="s">
        <v>643</v>
      </c>
      <c r="C261" s="35">
        <v>1</v>
      </c>
      <c r="D261" s="39" t="s">
        <v>644</v>
      </c>
      <c r="E261" s="39">
        <v>94469282.503900006</v>
      </c>
      <c r="F261" s="39">
        <f t="shared" si="60"/>
        <v>-8049189.7800000003</v>
      </c>
      <c r="G261" s="39">
        <v>50913563.988200001</v>
      </c>
      <c r="H261" s="39">
        <v>62457498.185400002</v>
      </c>
      <c r="I261" s="39">
        <v>7071213.0466</v>
      </c>
      <c r="J261" s="39">
        <v>6235210.3403000003</v>
      </c>
      <c r="K261" s="39">
        <v>0</v>
      </c>
      <c r="L261" s="39">
        <f t="shared" ref="L261:L324" si="72">J261-K261</f>
        <v>6235210.3403000003</v>
      </c>
      <c r="M261" s="44">
        <v>150443642.4637</v>
      </c>
      <c r="N261" s="40">
        <f t="shared" si="61"/>
        <v>363541220.74809998</v>
      </c>
      <c r="O261" s="43"/>
      <c r="P261" s="162"/>
      <c r="Q261" s="47">
        <v>7</v>
      </c>
      <c r="R261" s="162"/>
      <c r="S261" s="39" t="s">
        <v>645</v>
      </c>
      <c r="T261" s="39">
        <v>97327393.3486</v>
      </c>
      <c r="U261" s="39">
        <f t="shared" si="62"/>
        <v>-8049189.7800000003</v>
      </c>
      <c r="V261" s="39">
        <v>52453922.986599997</v>
      </c>
      <c r="W261" s="39">
        <v>64347111.911499999</v>
      </c>
      <c r="X261" s="39">
        <v>8085875.3684999999</v>
      </c>
      <c r="Y261" s="39">
        <v>6423852.8474000003</v>
      </c>
      <c r="Z261" s="39">
        <v>0</v>
      </c>
      <c r="AA261" s="39">
        <f t="shared" si="59"/>
        <v>6423852.8474000003</v>
      </c>
      <c r="AB261" s="39">
        <v>193062088.03169999</v>
      </c>
      <c r="AC261" s="45">
        <f t="shared" si="54"/>
        <v>413651054.71429998</v>
      </c>
    </row>
    <row r="262" spans="1:29" ht="24.9" customHeight="1">
      <c r="A262" s="167"/>
      <c r="B262" s="162"/>
      <c r="C262" s="35">
        <v>2</v>
      </c>
      <c r="D262" s="39" t="s">
        <v>646</v>
      </c>
      <c r="E262" s="39">
        <v>71884740.363600001</v>
      </c>
      <c r="F262" s="39">
        <f t="shared" si="60"/>
        <v>-8049189.7800000003</v>
      </c>
      <c r="G262" s="39">
        <v>38741781.786300004</v>
      </c>
      <c r="H262" s="39">
        <v>47525935.646200001</v>
      </c>
      <c r="I262" s="39">
        <v>5374007.8603999997</v>
      </c>
      <c r="J262" s="39">
        <v>4744573.7339000003</v>
      </c>
      <c r="K262" s="39">
        <v>0</v>
      </c>
      <c r="L262" s="39">
        <f t="shared" si="72"/>
        <v>4744573.7339000003</v>
      </c>
      <c r="M262" s="44">
        <v>111700064.77</v>
      </c>
      <c r="N262" s="40">
        <f t="shared" si="61"/>
        <v>271921914.3804</v>
      </c>
      <c r="O262" s="43"/>
      <c r="P262" s="162"/>
      <c r="Q262" s="47">
        <v>8</v>
      </c>
      <c r="R262" s="162"/>
      <c r="S262" s="39" t="s">
        <v>647</v>
      </c>
      <c r="T262" s="39">
        <v>71629389.713400006</v>
      </c>
      <c r="U262" s="39">
        <f t="shared" si="62"/>
        <v>-8049189.7800000003</v>
      </c>
      <c r="V262" s="39">
        <v>38604162.325999998</v>
      </c>
      <c r="W262" s="39">
        <v>47357112.9098</v>
      </c>
      <c r="X262" s="39">
        <v>6207373.8669999996</v>
      </c>
      <c r="Y262" s="39">
        <v>4727719.9484999999</v>
      </c>
      <c r="Z262" s="39">
        <v>0</v>
      </c>
      <c r="AA262" s="39">
        <f t="shared" si="59"/>
        <v>4727719.9484999999</v>
      </c>
      <c r="AB262" s="39">
        <v>150179901.79750001</v>
      </c>
      <c r="AC262" s="45">
        <f t="shared" si="54"/>
        <v>310656470.78220004</v>
      </c>
    </row>
    <row r="263" spans="1:29" ht="24.9" customHeight="1">
      <c r="A263" s="167"/>
      <c r="B263" s="162"/>
      <c r="C263" s="35">
        <v>3</v>
      </c>
      <c r="D263" s="39" t="s">
        <v>648</v>
      </c>
      <c r="E263" s="39">
        <v>68541089.195600003</v>
      </c>
      <c r="F263" s="39">
        <f t="shared" si="60"/>
        <v>-8049189.7800000003</v>
      </c>
      <c r="G263" s="39">
        <v>36939744.201399997</v>
      </c>
      <c r="H263" s="39">
        <v>45315311.396399997</v>
      </c>
      <c r="I263" s="39">
        <v>4726008.6827999996</v>
      </c>
      <c r="J263" s="39">
        <v>4523884.3437999999</v>
      </c>
      <c r="K263" s="39">
        <v>0</v>
      </c>
      <c r="L263" s="39">
        <f t="shared" si="72"/>
        <v>4523884.3437999999</v>
      </c>
      <c r="M263" s="44">
        <v>96907624.417400002</v>
      </c>
      <c r="N263" s="40">
        <f t="shared" si="61"/>
        <v>248904472.45739999</v>
      </c>
      <c r="O263" s="43"/>
      <c r="P263" s="162"/>
      <c r="Q263" s="47">
        <v>9</v>
      </c>
      <c r="R263" s="162"/>
      <c r="S263" s="39" t="s">
        <v>649</v>
      </c>
      <c r="T263" s="39">
        <v>85008968.889300004</v>
      </c>
      <c r="U263" s="39">
        <f t="shared" si="62"/>
        <v>-8049189.7800000003</v>
      </c>
      <c r="V263" s="39">
        <v>45814993.640299998</v>
      </c>
      <c r="W263" s="39">
        <v>56202898.756399997</v>
      </c>
      <c r="X263" s="39">
        <v>7405069.9894000003</v>
      </c>
      <c r="Y263" s="39">
        <v>5610805.8386000004</v>
      </c>
      <c r="Z263" s="39">
        <v>0</v>
      </c>
      <c r="AA263" s="39">
        <f t="shared" si="59"/>
        <v>5610805.8386000004</v>
      </c>
      <c r="AB263" s="39">
        <v>177520752.00979999</v>
      </c>
      <c r="AC263" s="45">
        <f t="shared" si="54"/>
        <v>369514299.34379995</v>
      </c>
    </row>
    <row r="264" spans="1:29" ht="24.9" customHeight="1">
      <c r="A264" s="167"/>
      <c r="B264" s="162"/>
      <c r="C264" s="35">
        <v>4</v>
      </c>
      <c r="D264" s="39" t="s">
        <v>650</v>
      </c>
      <c r="E264" s="39">
        <v>70772395.599399999</v>
      </c>
      <c r="F264" s="39">
        <f t="shared" si="60"/>
        <v>-8049189.7800000003</v>
      </c>
      <c r="G264" s="39">
        <v>38142291.297700003</v>
      </c>
      <c r="H264" s="39">
        <v>46790519.125</v>
      </c>
      <c r="I264" s="39">
        <v>5265697.6732999999</v>
      </c>
      <c r="J264" s="39">
        <v>4671156.1807000004</v>
      </c>
      <c r="K264" s="39">
        <v>0</v>
      </c>
      <c r="L264" s="39">
        <f t="shared" si="72"/>
        <v>4671156.1807000004</v>
      </c>
      <c r="M264" s="44">
        <v>109227574.0052</v>
      </c>
      <c r="N264" s="40">
        <f t="shared" si="61"/>
        <v>266820444.1013</v>
      </c>
      <c r="O264" s="43"/>
      <c r="P264" s="162"/>
      <c r="Q264" s="47">
        <v>10</v>
      </c>
      <c r="R264" s="162"/>
      <c r="S264" s="39" t="s">
        <v>651</v>
      </c>
      <c r="T264" s="39">
        <v>89000484.0836</v>
      </c>
      <c r="U264" s="39">
        <f t="shared" si="62"/>
        <v>-8049189.7800000003</v>
      </c>
      <c r="V264" s="39">
        <v>47966193.044699997</v>
      </c>
      <c r="W264" s="39">
        <v>58841852.354800001</v>
      </c>
      <c r="X264" s="39">
        <v>7580039.9234999996</v>
      </c>
      <c r="Y264" s="39">
        <v>5874255.8843999999</v>
      </c>
      <c r="Z264" s="39">
        <v>0</v>
      </c>
      <c r="AA264" s="39">
        <f t="shared" si="59"/>
        <v>5874255.8843999999</v>
      </c>
      <c r="AB264" s="39">
        <v>181514942.74630001</v>
      </c>
      <c r="AC264" s="45">
        <f t="shared" ref="AC264:AC327" si="73">T264+U264+V264+W264+X264+AA264+AB264</f>
        <v>382728578.25730002</v>
      </c>
    </row>
    <row r="265" spans="1:29" ht="24.9" customHeight="1">
      <c r="A265" s="167"/>
      <c r="B265" s="162"/>
      <c r="C265" s="35">
        <v>5</v>
      </c>
      <c r="D265" s="39" t="s">
        <v>652</v>
      </c>
      <c r="E265" s="39">
        <v>74961758.421499997</v>
      </c>
      <c r="F265" s="39">
        <f t="shared" si="60"/>
        <v>-8049189.7800000003</v>
      </c>
      <c r="G265" s="39">
        <v>40400119.307599999</v>
      </c>
      <c r="H265" s="39">
        <v>49560277.8649</v>
      </c>
      <c r="I265" s="39">
        <v>5554743.4764</v>
      </c>
      <c r="J265" s="39">
        <v>4947664.6677000001</v>
      </c>
      <c r="K265" s="39">
        <v>0</v>
      </c>
      <c r="L265" s="39">
        <f t="shared" si="72"/>
        <v>4947664.6677000001</v>
      </c>
      <c r="M265" s="44">
        <v>115825873.7393</v>
      </c>
      <c r="N265" s="40">
        <f t="shared" si="61"/>
        <v>283201247.69739997</v>
      </c>
      <c r="O265" s="43"/>
      <c r="P265" s="162"/>
      <c r="Q265" s="47">
        <v>11</v>
      </c>
      <c r="R265" s="162"/>
      <c r="S265" s="39" t="s">
        <v>653</v>
      </c>
      <c r="T265" s="39">
        <v>64368335.238200001</v>
      </c>
      <c r="U265" s="39">
        <f t="shared" si="62"/>
        <v>-8049189.7800000003</v>
      </c>
      <c r="V265" s="39">
        <v>34690867.423799999</v>
      </c>
      <c r="W265" s="39">
        <v>42556533.454899997</v>
      </c>
      <c r="X265" s="39">
        <v>5679946.2074999996</v>
      </c>
      <c r="Y265" s="39">
        <v>4248472.0833999999</v>
      </c>
      <c r="Z265" s="39">
        <v>0</v>
      </c>
      <c r="AA265" s="39">
        <f t="shared" si="59"/>
        <v>4248472.0833999999</v>
      </c>
      <c r="AB265" s="39">
        <v>138139852.26800001</v>
      </c>
      <c r="AC265" s="45">
        <f t="shared" si="73"/>
        <v>281634816.89579999</v>
      </c>
    </row>
    <row r="266" spans="1:29" ht="24.9" customHeight="1">
      <c r="A266" s="167"/>
      <c r="B266" s="162"/>
      <c r="C266" s="35">
        <v>6</v>
      </c>
      <c r="D266" s="39" t="s">
        <v>654</v>
      </c>
      <c r="E266" s="39">
        <v>76416636.056400001</v>
      </c>
      <c r="F266" s="39">
        <f t="shared" si="60"/>
        <v>-8049189.7800000003</v>
      </c>
      <c r="G266" s="39">
        <v>41184215.508900002</v>
      </c>
      <c r="H266" s="39">
        <v>50522156.8464</v>
      </c>
      <c r="I266" s="39">
        <v>5709358.9661999997</v>
      </c>
      <c r="J266" s="39">
        <v>5043690.2523999996</v>
      </c>
      <c r="K266" s="39">
        <v>0</v>
      </c>
      <c r="L266" s="39">
        <f t="shared" si="72"/>
        <v>5043690.2523999996</v>
      </c>
      <c r="M266" s="44">
        <v>119355415.889</v>
      </c>
      <c r="N266" s="40">
        <f t="shared" si="61"/>
        <v>290182283.73930001</v>
      </c>
      <c r="O266" s="43"/>
      <c r="P266" s="162"/>
      <c r="Q266" s="47">
        <v>12</v>
      </c>
      <c r="R266" s="162"/>
      <c r="S266" s="39" t="s">
        <v>655</v>
      </c>
      <c r="T266" s="39">
        <v>67128474.801899999</v>
      </c>
      <c r="U266" s="39">
        <f t="shared" si="62"/>
        <v>-8049189.7800000003</v>
      </c>
      <c r="V266" s="39">
        <v>36178425.480499998</v>
      </c>
      <c r="W266" s="39">
        <v>44381374.368500002</v>
      </c>
      <c r="X266" s="39">
        <v>5659983.1948999995</v>
      </c>
      <c r="Y266" s="39">
        <v>4430648.2396</v>
      </c>
      <c r="Z266" s="39">
        <v>0</v>
      </c>
      <c r="AA266" s="39">
        <f t="shared" si="59"/>
        <v>4430648.2396</v>
      </c>
      <c r="AB266" s="39">
        <v>137684139.23100001</v>
      </c>
      <c r="AC266" s="45">
        <f t="shared" si="73"/>
        <v>287413855.53640002</v>
      </c>
    </row>
    <row r="267" spans="1:29" ht="24.9" customHeight="1">
      <c r="A267" s="167"/>
      <c r="B267" s="162"/>
      <c r="C267" s="35">
        <v>7</v>
      </c>
      <c r="D267" s="39" t="s">
        <v>656</v>
      </c>
      <c r="E267" s="39">
        <v>62967782.622900002</v>
      </c>
      <c r="F267" s="39">
        <f t="shared" si="60"/>
        <v>-8049189.7800000003</v>
      </c>
      <c r="G267" s="39">
        <v>33936049.314599998</v>
      </c>
      <c r="H267" s="39">
        <v>41630570.961000003</v>
      </c>
      <c r="I267" s="39">
        <v>4799460.2972999997</v>
      </c>
      <c r="J267" s="39">
        <v>4156032.0869</v>
      </c>
      <c r="K267" s="39">
        <v>0</v>
      </c>
      <c r="L267" s="39">
        <f t="shared" si="72"/>
        <v>4156032.0869</v>
      </c>
      <c r="M267" s="44">
        <v>98584368.252200007</v>
      </c>
      <c r="N267" s="40">
        <f t="shared" si="61"/>
        <v>238025073.75490001</v>
      </c>
      <c r="O267" s="43"/>
      <c r="P267" s="162"/>
      <c r="Q267" s="47">
        <v>13</v>
      </c>
      <c r="R267" s="162"/>
      <c r="S267" s="39" t="s">
        <v>657</v>
      </c>
      <c r="T267" s="39">
        <v>65806257.576700002</v>
      </c>
      <c r="U267" s="39">
        <f t="shared" si="62"/>
        <v>-8049189.7800000003</v>
      </c>
      <c r="V267" s="39">
        <v>35465825.685800001</v>
      </c>
      <c r="W267" s="39">
        <v>43507202.597999997</v>
      </c>
      <c r="X267" s="39">
        <v>5682929.5511999996</v>
      </c>
      <c r="Y267" s="39">
        <v>4343378.5757999998</v>
      </c>
      <c r="Z267" s="39">
        <v>0</v>
      </c>
      <c r="AA267" s="39">
        <f t="shared" si="59"/>
        <v>4343378.5757999998</v>
      </c>
      <c r="AB267" s="39">
        <v>138207955.64719999</v>
      </c>
      <c r="AC267" s="45">
        <f t="shared" si="73"/>
        <v>284964359.85469997</v>
      </c>
    </row>
    <row r="268" spans="1:29" ht="24.9" customHeight="1">
      <c r="A268" s="167"/>
      <c r="B268" s="162"/>
      <c r="C268" s="35">
        <v>8</v>
      </c>
      <c r="D268" s="39" t="s">
        <v>658</v>
      </c>
      <c r="E268" s="39">
        <v>77571271.006899998</v>
      </c>
      <c r="F268" s="39">
        <f t="shared" si="60"/>
        <v>-8049189.7800000003</v>
      </c>
      <c r="G268" s="39">
        <v>41806497.999899998</v>
      </c>
      <c r="H268" s="39">
        <v>51285533.135700002</v>
      </c>
      <c r="I268" s="39">
        <v>5489543.6635999996</v>
      </c>
      <c r="J268" s="39">
        <v>5119899.0642999997</v>
      </c>
      <c r="K268" s="39">
        <v>0</v>
      </c>
      <c r="L268" s="39">
        <f t="shared" si="72"/>
        <v>5119899.0642999997</v>
      </c>
      <c r="M268" s="44">
        <v>114337500.9532</v>
      </c>
      <c r="N268" s="40">
        <f t="shared" si="61"/>
        <v>287561056.04360002</v>
      </c>
      <c r="O268" s="43"/>
      <c r="P268" s="162"/>
      <c r="Q268" s="47">
        <v>14</v>
      </c>
      <c r="R268" s="162"/>
      <c r="S268" s="39" t="s">
        <v>659</v>
      </c>
      <c r="T268" s="39">
        <v>97739662.729399994</v>
      </c>
      <c r="U268" s="39">
        <f t="shared" si="62"/>
        <v>-8049189.7800000003</v>
      </c>
      <c r="V268" s="39">
        <v>52676112.707400002</v>
      </c>
      <c r="W268" s="39">
        <v>64619680.024800003</v>
      </c>
      <c r="X268" s="39">
        <v>7531555.2988</v>
      </c>
      <c r="Y268" s="39">
        <v>6451063.6638000002</v>
      </c>
      <c r="Z268" s="39">
        <v>0</v>
      </c>
      <c r="AA268" s="39">
        <f t="shared" si="59"/>
        <v>6451063.6638000002</v>
      </c>
      <c r="AB268" s="39">
        <v>180408142.08450001</v>
      </c>
      <c r="AC268" s="45">
        <f t="shared" si="73"/>
        <v>401377026.72870004</v>
      </c>
    </row>
    <row r="269" spans="1:29" ht="24.9" customHeight="1">
      <c r="A269" s="167"/>
      <c r="B269" s="162"/>
      <c r="C269" s="35">
        <v>9</v>
      </c>
      <c r="D269" s="39" t="s">
        <v>660</v>
      </c>
      <c r="E269" s="39">
        <v>82998176.673099995</v>
      </c>
      <c r="F269" s="39">
        <f t="shared" si="60"/>
        <v>-8049189.7800000003</v>
      </c>
      <c r="G269" s="39">
        <v>44731291.134499997</v>
      </c>
      <c r="H269" s="39">
        <v>54873481.956900001</v>
      </c>
      <c r="I269" s="39">
        <v>6148534.6643000003</v>
      </c>
      <c r="J269" s="39">
        <v>5478088.4929</v>
      </c>
      <c r="K269" s="39">
        <v>0</v>
      </c>
      <c r="L269" s="39">
        <f t="shared" si="72"/>
        <v>5478088.4929</v>
      </c>
      <c r="M269" s="44">
        <v>129380861.20280001</v>
      </c>
      <c r="N269" s="40">
        <f t="shared" si="61"/>
        <v>315561244.34450001</v>
      </c>
      <c r="O269" s="43"/>
      <c r="P269" s="162"/>
      <c r="Q269" s="47">
        <v>15</v>
      </c>
      <c r="R269" s="162"/>
      <c r="S269" s="39" t="s">
        <v>661</v>
      </c>
      <c r="T269" s="39">
        <v>66649318.867799997</v>
      </c>
      <c r="U269" s="39">
        <f t="shared" si="62"/>
        <v>-8049189.7800000003</v>
      </c>
      <c r="V269" s="39">
        <v>35920187.715999998</v>
      </c>
      <c r="W269" s="39">
        <v>44064584.825000003</v>
      </c>
      <c r="X269" s="39">
        <v>5841247.7725</v>
      </c>
      <c r="Y269" s="39">
        <v>4399022.7422000002</v>
      </c>
      <c r="Z269" s="39">
        <v>0</v>
      </c>
      <c r="AA269" s="39">
        <f t="shared" si="59"/>
        <v>4399022.7422000002</v>
      </c>
      <c r="AB269" s="39">
        <v>141822023.26750001</v>
      </c>
      <c r="AC269" s="45">
        <f t="shared" si="73"/>
        <v>290647195.41100001</v>
      </c>
    </row>
    <row r="270" spans="1:29" ht="24.9" customHeight="1">
      <c r="A270" s="167"/>
      <c r="B270" s="162"/>
      <c r="C270" s="35">
        <v>10</v>
      </c>
      <c r="D270" s="39" t="s">
        <v>662</v>
      </c>
      <c r="E270" s="39">
        <v>72475634.758399993</v>
      </c>
      <c r="F270" s="39">
        <f t="shared" si="60"/>
        <v>-8049189.7800000003</v>
      </c>
      <c r="G270" s="39">
        <v>39060240.2183</v>
      </c>
      <c r="H270" s="39">
        <v>47916600.046400003</v>
      </c>
      <c r="I270" s="39">
        <v>5365142.4632000001</v>
      </c>
      <c r="J270" s="39">
        <v>4783574.2507999996</v>
      </c>
      <c r="K270" s="39">
        <v>0</v>
      </c>
      <c r="L270" s="39">
        <f t="shared" si="72"/>
        <v>4783574.2507999996</v>
      </c>
      <c r="M270" s="44">
        <v>111497686.6434</v>
      </c>
      <c r="N270" s="40">
        <f t="shared" si="61"/>
        <v>273049688.60049999</v>
      </c>
      <c r="O270" s="43"/>
      <c r="P270" s="162"/>
      <c r="Q270" s="47">
        <v>16</v>
      </c>
      <c r="R270" s="162"/>
      <c r="S270" s="39" t="s">
        <v>663</v>
      </c>
      <c r="T270" s="39">
        <v>69938999.827399999</v>
      </c>
      <c r="U270" s="39">
        <f t="shared" si="62"/>
        <v>-8049189.7800000003</v>
      </c>
      <c r="V270" s="39">
        <v>37693138.431900002</v>
      </c>
      <c r="W270" s="39">
        <v>46239527.167300001</v>
      </c>
      <c r="X270" s="39">
        <v>5887024.1135</v>
      </c>
      <c r="Y270" s="39">
        <v>4616149.9627999999</v>
      </c>
      <c r="Z270" s="39">
        <v>0</v>
      </c>
      <c r="AA270" s="39">
        <f t="shared" si="59"/>
        <v>4616149.9627999999</v>
      </c>
      <c r="AB270" s="39">
        <v>142866999.5851</v>
      </c>
      <c r="AC270" s="45">
        <f t="shared" si="73"/>
        <v>299192649.30799997</v>
      </c>
    </row>
    <row r="271" spans="1:29" ht="24.9" customHeight="1">
      <c r="A271" s="167"/>
      <c r="B271" s="162"/>
      <c r="C271" s="35">
        <v>11</v>
      </c>
      <c r="D271" s="39" t="s">
        <v>664</v>
      </c>
      <c r="E271" s="39">
        <v>77669592.590900004</v>
      </c>
      <c r="F271" s="39">
        <f t="shared" si="60"/>
        <v>-8049189.7800000003</v>
      </c>
      <c r="G271" s="39">
        <v>41859487.734999999</v>
      </c>
      <c r="H271" s="39">
        <v>51350537.547600001</v>
      </c>
      <c r="I271" s="39">
        <v>5588163.2732999995</v>
      </c>
      <c r="J271" s="39">
        <v>5126388.5362</v>
      </c>
      <c r="K271" s="39">
        <v>0</v>
      </c>
      <c r="L271" s="39">
        <f t="shared" si="72"/>
        <v>5126388.5362</v>
      </c>
      <c r="M271" s="44">
        <v>116588776.48649999</v>
      </c>
      <c r="N271" s="40">
        <f t="shared" si="61"/>
        <v>290133756.38949996</v>
      </c>
      <c r="O271" s="43"/>
      <c r="P271" s="162"/>
      <c r="Q271" s="47">
        <v>17</v>
      </c>
      <c r="R271" s="162"/>
      <c r="S271" s="39" t="s">
        <v>665</v>
      </c>
      <c r="T271" s="39">
        <v>91376482.875499994</v>
      </c>
      <c r="U271" s="39">
        <f t="shared" si="62"/>
        <v>-8049189.7800000003</v>
      </c>
      <c r="V271" s="39">
        <v>49246721.099100001</v>
      </c>
      <c r="W271" s="39">
        <v>60412722.126400001</v>
      </c>
      <c r="X271" s="39">
        <v>7308587.3848000001</v>
      </c>
      <c r="Y271" s="39">
        <v>6031077.7830999997</v>
      </c>
      <c r="Z271" s="39">
        <v>0</v>
      </c>
      <c r="AA271" s="39">
        <f t="shared" si="59"/>
        <v>6031077.7830999997</v>
      </c>
      <c r="AB271" s="39">
        <v>175318259.74810001</v>
      </c>
      <c r="AC271" s="45">
        <f t="shared" si="73"/>
        <v>381644661.23699999</v>
      </c>
    </row>
    <row r="272" spans="1:29" ht="24.9" customHeight="1">
      <c r="A272" s="167"/>
      <c r="B272" s="162"/>
      <c r="C272" s="35">
        <v>12</v>
      </c>
      <c r="D272" s="39" t="s">
        <v>666</v>
      </c>
      <c r="E272" s="39">
        <v>54505435.563900001</v>
      </c>
      <c r="F272" s="39">
        <f t="shared" si="60"/>
        <v>-8049189.7800000003</v>
      </c>
      <c r="G272" s="39">
        <v>29375326.1138</v>
      </c>
      <c r="H272" s="39">
        <v>36035767.951300003</v>
      </c>
      <c r="I272" s="39">
        <v>4266753.6004999997</v>
      </c>
      <c r="J272" s="39">
        <v>3597495.8887999998</v>
      </c>
      <c r="K272" s="39">
        <v>0</v>
      </c>
      <c r="L272" s="39">
        <f t="shared" si="72"/>
        <v>3597495.8887999998</v>
      </c>
      <c r="M272" s="44">
        <v>86423809.551799998</v>
      </c>
      <c r="N272" s="40">
        <f t="shared" si="61"/>
        <v>206155398.89009997</v>
      </c>
      <c r="O272" s="43"/>
      <c r="P272" s="162"/>
      <c r="Q272" s="47">
        <v>18</v>
      </c>
      <c r="R272" s="162"/>
      <c r="S272" s="39" t="s">
        <v>667</v>
      </c>
      <c r="T272" s="39">
        <v>79010977.297000006</v>
      </c>
      <c r="U272" s="39">
        <f t="shared" si="62"/>
        <v>-8049189.7800000003</v>
      </c>
      <c r="V272" s="39">
        <v>42582417.7104</v>
      </c>
      <c r="W272" s="39">
        <v>52237381.721900001</v>
      </c>
      <c r="X272" s="39">
        <v>5951546.8553999998</v>
      </c>
      <c r="Y272" s="39">
        <v>5214923.3019000003</v>
      </c>
      <c r="Z272" s="39">
        <v>0</v>
      </c>
      <c r="AA272" s="39">
        <f t="shared" ref="AA272:AA335" si="74">Y272-Z272</f>
        <v>5214923.3019000003</v>
      </c>
      <c r="AB272" s="39">
        <v>144339916.28510001</v>
      </c>
      <c r="AC272" s="45">
        <f t="shared" si="73"/>
        <v>321287973.39170003</v>
      </c>
    </row>
    <row r="273" spans="1:29" ht="24.9" customHeight="1">
      <c r="A273" s="167"/>
      <c r="B273" s="162"/>
      <c r="C273" s="35">
        <v>13</v>
      </c>
      <c r="D273" s="39" t="s">
        <v>668</v>
      </c>
      <c r="E273" s="39">
        <v>69081961.582200006</v>
      </c>
      <c r="F273" s="39">
        <f t="shared" si="60"/>
        <v>-8049189.7800000003</v>
      </c>
      <c r="G273" s="39">
        <v>37231243.6193</v>
      </c>
      <c r="H273" s="39">
        <v>45672904.205600001</v>
      </c>
      <c r="I273" s="39">
        <v>5172536.9478000002</v>
      </c>
      <c r="J273" s="39">
        <v>4559583.2823000001</v>
      </c>
      <c r="K273" s="39">
        <v>0</v>
      </c>
      <c r="L273" s="39">
        <f t="shared" si="72"/>
        <v>4559583.2823000001</v>
      </c>
      <c r="M273" s="44">
        <v>107100913.1656</v>
      </c>
      <c r="N273" s="40">
        <f t="shared" si="61"/>
        <v>260769953.02280003</v>
      </c>
      <c r="O273" s="43"/>
      <c r="P273" s="162"/>
      <c r="Q273" s="47">
        <v>19</v>
      </c>
      <c r="R273" s="162"/>
      <c r="S273" s="39" t="s">
        <v>669</v>
      </c>
      <c r="T273" s="39">
        <v>72533232.379700005</v>
      </c>
      <c r="U273" s="39">
        <f t="shared" si="62"/>
        <v>-8049189.7800000003</v>
      </c>
      <c r="V273" s="39">
        <v>39091282.056500003</v>
      </c>
      <c r="W273" s="39">
        <v>47954680.184600003</v>
      </c>
      <c r="X273" s="39">
        <v>5679956.7867000001</v>
      </c>
      <c r="Y273" s="39">
        <v>4787375.8386000004</v>
      </c>
      <c r="Z273" s="39">
        <v>0</v>
      </c>
      <c r="AA273" s="39">
        <f t="shared" si="74"/>
        <v>4787375.8386000004</v>
      </c>
      <c r="AB273" s="39">
        <v>138140093.7694</v>
      </c>
      <c r="AC273" s="45">
        <f t="shared" si="73"/>
        <v>300137431.23550004</v>
      </c>
    </row>
    <row r="274" spans="1:29" ht="24.9" customHeight="1">
      <c r="A274" s="167"/>
      <c r="B274" s="162"/>
      <c r="C274" s="35">
        <v>14</v>
      </c>
      <c r="D274" s="39" t="s">
        <v>670</v>
      </c>
      <c r="E274" s="39">
        <v>67412743.811199993</v>
      </c>
      <c r="F274" s="39">
        <f t="shared" si="60"/>
        <v>-8049189.7800000003</v>
      </c>
      <c r="G274" s="39">
        <v>36331630.289499998</v>
      </c>
      <c r="H274" s="39">
        <v>44569316.212200001</v>
      </c>
      <c r="I274" s="39">
        <v>5009669.6562999999</v>
      </c>
      <c r="J274" s="39">
        <v>4449410.7094000001</v>
      </c>
      <c r="K274" s="39">
        <v>0</v>
      </c>
      <c r="L274" s="39">
        <f t="shared" si="72"/>
        <v>4449410.7094000001</v>
      </c>
      <c r="M274" s="44">
        <v>103382999.9672</v>
      </c>
      <c r="N274" s="40">
        <f t="shared" si="61"/>
        <v>253106580.86579996</v>
      </c>
      <c r="O274" s="43"/>
      <c r="P274" s="162"/>
      <c r="Q274" s="47">
        <v>20</v>
      </c>
      <c r="R274" s="162"/>
      <c r="S274" s="39" t="s">
        <v>671</v>
      </c>
      <c r="T274" s="39">
        <v>65493372.937899999</v>
      </c>
      <c r="U274" s="39">
        <f t="shared" si="62"/>
        <v>-8049189.7800000003</v>
      </c>
      <c r="V274" s="39">
        <v>35297198.6818</v>
      </c>
      <c r="W274" s="39">
        <v>43300341.793700002</v>
      </c>
      <c r="X274" s="39">
        <v>5455454.8838999998</v>
      </c>
      <c r="Y274" s="39">
        <v>4322727.4024</v>
      </c>
      <c r="Z274" s="39">
        <v>0</v>
      </c>
      <c r="AA274" s="39">
        <f t="shared" si="74"/>
        <v>4322727.4024</v>
      </c>
      <c r="AB274" s="39">
        <v>133015193.73800001</v>
      </c>
      <c r="AC274" s="45">
        <f t="shared" si="73"/>
        <v>278835099.65769994</v>
      </c>
    </row>
    <row r="275" spans="1:29" ht="24.9" customHeight="1">
      <c r="A275" s="167"/>
      <c r="B275" s="162"/>
      <c r="C275" s="35">
        <v>15</v>
      </c>
      <c r="D275" s="39" t="s">
        <v>672</v>
      </c>
      <c r="E275" s="39">
        <v>72301077.067100003</v>
      </c>
      <c r="F275" s="39">
        <f t="shared" si="60"/>
        <v>-8049189.7800000003</v>
      </c>
      <c r="G275" s="39">
        <v>38966163.562399998</v>
      </c>
      <c r="H275" s="39">
        <v>47801192.832599998</v>
      </c>
      <c r="I275" s="39">
        <v>5356054.9019999998</v>
      </c>
      <c r="J275" s="39">
        <v>4772053.0038999999</v>
      </c>
      <c r="K275" s="39">
        <v>0</v>
      </c>
      <c r="L275" s="39">
        <f t="shared" si="72"/>
        <v>4772053.0038999999</v>
      </c>
      <c r="M275" s="44">
        <v>111290236.9884</v>
      </c>
      <c r="N275" s="40">
        <f t="shared" si="61"/>
        <v>272437588.57639998</v>
      </c>
      <c r="O275" s="43"/>
      <c r="P275" s="162"/>
      <c r="Q275" s="47">
        <v>21</v>
      </c>
      <c r="R275" s="162"/>
      <c r="S275" s="39" t="s">
        <v>673</v>
      </c>
      <c r="T275" s="39">
        <v>80883929.851999998</v>
      </c>
      <c r="U275" s="39">
        <f t="shared" si="62"/>
        <v>-8049189.7800000003</v>
      </c>
      <c r="V275" s="39">
        <v>43591832.4877</v>
      </c>
      <c r="W275" s="39">
        <v>53475667.095899999</v>
      </c>
      <c r="X275" s="39">
        <v>6716901.4643000001</v>
      </c>
      <c r="Y275" s="39">
        <v>5338542.8831000002</v>
      </c>
      <c r="Z275" s="39">
        <v>0</v>
      </c>
      <c r="AA275" s="39">
        <f t="shared" si="74"/>
        <v>5338542.8831000002</v>
      </c>
      <c r="AB275" s="39">
        <v>161811331.05219999</v>
      </c>
      <c r="AC275" s="45">
        <f t="shared" si="73"/>
        <v>343769015.05519998</v>
      </c>
    </row>
    <row r="276" spans="1:29" ht="24.9" customHeight="1">
      <c r="A276" s="167"/>
      <c r="B276" s="163"/>
      <c r="C276" s="35">
        <v>16</v>
      </c>
      <c r="D276" s="39" t="s">
        <v>674</v>
      </c>
      <c r="E276" s="39">
        <v>70282286.150700003</v>
      </c>
      <c r="F276" s="39">
        <f t="shared" si="60"/>
        <v>-8049189.7800000003</v>
      </c>
      <c r="G276" s="39">
        <v>37878150.212700002</v>
      </c>
      <c r="H276" s="39">
        <v>46466487.765900001</v>
      </c>
      <c r="I276" s="39">
        <v>5226078.4457999999</v>
      </c>
      <c r="J276" s="39">
        <v>4638807.7238999996</v>
      </c>
      <c r="K276" s="39">
        <v>0</v>
      </c>
      <c r="L276" s="39">
        <f t="shared" si="72"/>
        <v>4638807.7238999996</v>
      </c>
      <c r="M276" s="44">
        <v>108323151.4701</v>
      </c>
      <c r="N276" s="40">
        <f t="shared" si="61"/>
        <v>264765771.98910004</v>
      </c>
      <c r="O276" s="43"/>
      <c r="P276" s="162"/>
      <c r="Q276" s="47">
        <v>22</v>
      </c>
      <c r="R276" s="162"/>
      <c r="S276" s="39" t="s">
        <v>675</v>
      </c>
      <c r="T276" s="39">
        <v>74919923.254199997</v>
      </c>
      <c r="U276" s="39">
        <f t="shared" si="62"/>
        <v>-8049189.7800000003</v>
      </c>
      <c r="V276" s="39">
        <v>40377572.534599997</v>
      </c>
      <c r="W276" s="39">
        <v>49532618.928300001</v>
      </c>
      <c r="X276" s="39">
        <v>6155778.9478000002</v>
      </c>
      <c r="Y276" s="39">
        <v>4944903.4414999997</v>
      </c>
      <c r="Z276" s="39">
        <v>0</v>
      </c>
      <c r="AA276" s="39">
        <f t="shared" si="74"/>
        <v>4944903.4414999997</v>
      </c>
      <c r="AB276" s="39">
        <v>149002099.7405</v>
      </c>
      <c r="AC276" s="45">
        <f t="shared" si="73"/>
        <v>316883707.06690001</v>
      </c>
    </row>
    <row r="277" spans="1:29" ht="24.9" customHeight="1">
      <c r="A277" s="35"/>
      <c r="B277" s="174" t="s">
        <v>676</v>
      </c>
      <c r="C277" s="175"/>
      <c r="D277" s="40"/>
      <c r="E277" s="40">
        <f>SUM(E261:E276)</f>
        <v>1164311863.9677</v>
      </c>
      <c r="F277" s="40">
        <f t="shared" ref="F277:N277" si="75">SUM(F261:F276)</f>
        <v>-128787036.48</v>
      </c>
      <c r="G277" s="40">
        <f t="shared" si="75"/>
        <v>627497796.29009986</v>
      </c>
      <c r="H277" s="40">
        <f t="shared" si="75"/>
        <v>769774091.6795001</v>
      </c>
      <c r="I277" s="40">
        <f t="shared" si="75"/>
        <v>86122967.619799986</v>
      </c>
      <c r="J277" s="40">
        <f t="shared" si="75"/>
        <v>76847512.558200017</v>
      </c>
      <c r="K277" s="40">
        <f t="shared" si="75"/>
        <v>0</v>
      </c>
      <c r="L277" s="40">
        <f t="shared" si="75"/>
        <v>76847512.558200017</v>
      </c>
      <c r="M277" s="40">
        <f t="shared" si="75"/>
        <v>1790370499.9658</v>
      </c>
      <c r="N277" s="40">
        <f t="shared" si="75"/>
        <v>4386137695.6011</v>
      </c>
      <c r="O277" s="43"/>
      <c r="P277" s="162"/>
      <c r="Q277" s="47">
        <v>23</v>
      </c>
      <c r="R277" s="162"/>
      <c r="S277" s="39" t="s">
        <v>677</v>
      </c>
      <c r="T277" s="39">
        <v>77560941.441</v>
      </c>
      <c r="U277" s="39">
        <f t="shared" si="62"/>
        <v>-8049189.7800000003</v>
      </c>
      <c r="V277" s="39">
        <v>41800930.952</v>
      </c>
      <c r="W277" s="39">
        <v>51278703.838100001</v>
      </c>
      <c r="X277" s="39">
        <v>6692812.5508000003</v>
      </c>
      <c r="Y277" s="39">
        <v>5119217.2868999997</v>
      </c>
      <c r="Z277" s="39">
        <v>0</v>
      </c>
      <c r="AA277" s="39">
        <f t="shared" si="74"/>
        <v>5119217.2868999997</v>
      </c>
      <c r="AB277" s="39">
        <v>161261432.49079999</v>
      </c>
      <c r="AC277" s="45">
        <f t="shared" si="73"/>
        <v>335664848.77960002</v>
      </c>
    </row>
    <row r="278" spans="1:29" ht="24.9" customHeight="1">
      <c r="A278" s="167">
        <v>14</v>
      </c>
      <c r="B278" s="161" t="s">
        <v>100</v>
      </c>
      <c r="C278" s="35">
        <v>1</v>
      </c>
      <c r="D278" s="39" t="s">
        <v>678</v>
      </c>
      <c r="E278" s="39">
        <v>88040666.560200006</v>
      </c>
      <c r="F278" s="39">
        <f t="shared" si="60"/>
        <v>-8049189.7800000003</v>
      </c>
      <c r="G278" s="39">
        <v>47448906.053599998</v>
      </c>
      <c r="H278" s="39">
        <v>58207277.817599997</v>
      </c>
      <c r="I278" s="39">
        <v>6740439.7644999996</v>
      </c>
      <c r="J278" s="39">
        <v>5810905.5129000004</v>
      </c>
      <c r="K278" s="39">
        <v>0</v>
      </c>
      <c r="L278" s="39">
        <f t="shared" si="72"/>
        <v>5810905.5129000004</v>
      </c>
      <c r="M278" s="44">
        <v>126194618.5522</v>
      </c>
      <c r="N278" s="40">
        <f t="shared" si="61"/>
        <v>324393624.48100001</v>
      </c>
      <c r="O278" s="43"/>
      <c r="P278" s="162"/>
      <c r="Q278" s="47">
        <v>24</v>
      </c>
      <c r="R278" s="162"/>
      <c r="S278" s="39" t="s">
        <v>679</v>
      </c>
      <c r="T278" s="39">
        <v>66397822.228500001</v>
      </c>
      <c r="U278" s="39">
        <f t="shared" si="62"/>
        <v>-8049189.7800000003</v>
      </c>
      <c r="V278" s="39">
        <v>35784645.348300003</v>
      </c>
      <c r="W278" s="39">
        <v>43898310.1325</v>
      </c>
      <c r="X278" s="39">
        <v>5657052.7472999999</v>
      </c>
      <c r="Y278" s="39">
        <v>4382423.3312999997</v>
      </c>
      <c r="Z278" s="39">
        <v>0</v>
      </c>
      <c r="AA278" s="39">
        <f t="shared" si="74"/>
        <v>4382423.3312999997</v>
      </c>
      <c r="AB278" s="39">
        <v>137617243.35859999</v>
      </c>
      <c r="AC278" s="45">
        <f t="shared" si="73"/>
        <v>285688307.36650002</v>
      </c>
    </row>
    <row r="279" spans="1:29" ht="24.9" customHeight="1">
      <c r="A279" s="167"/>
      <c r="B279" s="162"/>
      <c r="C279" s="35">
        <v>2</v>
      </c>
      <c r="D279" s="39" t="s">
        <v>680</v>
      </c>
      <c r="E279" s="39">
        <v>74180588.8046</v>
      </c>
      <c r="F279" s="39">
        <f t="shared" si="60"/>
        <v>-8049189.7800000003</v>
      </c>
      <c r="G279" s="39">
        <v>39979113.365500003</v>
      </c>
      <c r="H279" s="39">
        <v>49043814.749700002</v>
      </c>
      <c r="I279" s="39">
        <v>6059020.7899000002</v>
      </c>
      <c r="J279" s="39">
        <v>4896105.5076000001</v>
      </c>
      <c r="K279" s="39">
        <v>0</v>
      </c>
      <c r="L279" s="39">
        <f t="shared" si="72"/>
        <v>4896105.5076000001</v>
      </c>
      <c r="M279" s="44">
        <v>110639275.4523</v>
      </c>
      <c r="N279" s="40">
        <f t="shared" si="61"/>
        <v>276748728.88959998</v>
      </c>
      <c r="O279" s="43"/>
      <c r="P279" s="162"/>
      <c r="Q279" s="47">
        <v>25</v>
      </c>
      <c r="R279" s="162"/>
      <c r="S279" s="39" t="s">
        <v>681</v>
      </c>
      <c r="T279" s="39">
        <v>60760546.691600002</v>
      </c>
      <c r="U279" s="39">
        <f t="shared" si="62"/>
        <v>-8049189.7800000003</v>
      </c>
      <c r="V279" s="39">
        <v>32746474.832199998</v>
      </c>
      <c r="W279" s="39">
        <v>40171277.204099998</v>
      </c>
      <c r="X279" s="39">
        <v>5280104.0975000001</v>
      </c>
      <c r="Y279" s="39">
        <v>4010348.9618000002</v>
      </c>
      <c r="Z279" s="39">
        <v>0</v>
      </c>
      <c r="AA279" s="39">
        <f t="shared" si="74"/>
        <v>4010348.9618000002</v>
      </c>
      <c r="AB279" s="39">
        <v>129012308.9531</v>
      </c>
      <c r="AC279" s="45">
        <f t="shared" si="73"/>
        <v>263931870.9603</v>
      </c>
    </row>
    <row r="280" spans="1:29" ht="24.9" customHeight="1">
      <c r="A280" s="167"/>
      <c r="B280" s="162"/>
      <c r="C280" s="35">
        <v>3</v>
      </c>
      <c r="D280" s="39" t="s">
        <v>682</v>
      </c>
      <c r="E280" s="39">
        <v>100411289.28929999</v>
      </c>
      <c r="F280" s="39">
        <f t="shared" si="60"/>
        <v>-8049189.7800000003</v>
      </c>
      <c r="G280" s="39">
        <v>54115967.295000002</v>
      </c>
      <c r="H280" s="39">
        <v>66386001.379100002</v>
      </c>
      <c r="I280" s="39">
        <v>7596881.5691999998</v>
      </c>
      <c r="J280" s="39">
        <v>6627397.7390000001</v>
      </c>
      <c r="K280" s="39">
        <v>0</v>
      </c>
      <c r="L280" s="39">
        <f t="shared" si="72"/>
        <v>6627397.7390000001</v>
      </c>
      <c r="M280" s="44">
        <v>145745359.8953</v>
      </c>
      <c r="N280" s="40">
        <f t="shared" si="61"/>
        <v>372833707.38689995</v>
      </c>
      <c r="O280" s="43"/>
      <c r="P280" s="162"/>
      <c r="Q280" s="47">
        <v>26</v>
      </c>
      <c r="R280" s="162"/>
      <c r="S280" s="39" t="s">
        <v>683</v>
      </c>
      <c r="T280" s="39">
        <v>80541565.433699995</v>
      </c>
      <c r="U280" s="39">
        <f t="shared" si="62"/>
        <v>-8049189.7800000003</v>
      </c>
      <c r="V280" s="39">
        <v>43407317.561099999</v>
      </c>
      <c r="W280" s="39">
        <v>53249316.006200001</v>
      </c>
      <c r="X280" s="39">
        <v>6735182.3788000001</v>
      </c>
      <c r="Y280" s="39">
        <v>5315945.97</v>
      </c>
      <c r="Z280" s="39">
        <v>0</v>
      </c>
      <c r="AA280" s="39">
        <f t="shared" si="74"/>
        <v>5315945.97</v>
      </c>
      <c r="AB280" s="39">
        <v>162228645.37540001</v>
      </c>
      <c r="AC280" s="45">
        <f t="shared" si="73"/>
        <v>343428782.94520003</v>
      </c>
    </row>
    <row r="281" spans="1:29" ht="24.9" customHeight="1">
      <c r="A281" s="167"/>
      <c r="B281" s="162"/>
      <c r="C281" s="35">
        <v>4</v>
      </c>
      <c r="D281" s="39" t="s">
        <v>684</v>
      </c>
      <c r="E281" s="39">
        <v>94390300.461199999</v>
      </c>
      <c r="F281" s="39">
        <f t="shared" ref="F281:F344" si="76">-8049189.78</f>
        <v>-8049189.7800000003</v>
      </c>
      <c r="G281" s="39">
        <v>50870997.1646</v>
      </c>
      <c r="H281" s="39">
        <v>62405279.933499999</v>
      </c>
      <c r="I281" s="39">
        <v>7234680.3700999999</v>
      </c>
      <c r="J281" s="39">
        <v>6229997.3267000001</v>
      </c>
      <c r="K281" s="39">
        <v>0</v>
      </c>
      <c r="L281" s="39">
        <f t="shared" si="72"/>
        <v>6229997.3267000001</v>
      </c>
      <c r="M281" s="44">
        <v>137477078.36399999</v>
      </c>
      <c r="N281" s="40">
        <f t="shared" ref="N281:N344" si="77">E281+F281+J281-K281+G281+M281+H281+I281</f>
        <v>350559143.84009999</v>
      </c>
      <c r="O281" s="43"/>
      <c r="P281" s="162"/>
      <c r="Q281" s="47">
        <v>27</v>
      </c>
      <c r="R281" s="162"/>
      <c r="S281" s="39" t="s">
        <v>685</v>
      </c>
      <c r="T281" s="39">
        <v>87752286.656000003</v>
      </c>
      <c r="U281" s="39">
        <f t="shared" si="62"/>
        <v>-8049189.7800000003</v>
      </c>
      <c r="V281" s="39">
        <v>47293485.706200004</v>
      </c>
      <c r="W281" s="39">
        <v>58016618.093400002</v>
      </c>
      <c r="X281" s="39">
        <v>7394628.2865000004</v>
      </c>
      <c r="Y281" s="39">
        <v>5791871.7137000002</v>
      </c>
      <c r="Z281" s="39">
        <v>0</v>
      </c>
      <c r="AA281" s="39">
        <f t="shared" si="74"/>
        <v>5791871.7137000002</v>
      </c>
      <c r="AB281" s="39">
        <v>177282390.18279999</v>
      </c>
      <c r="AC281" s="45">
        <f t="shared" si="73"/>
        <v>375482090.85860002</v>
      </c>
    </row>
    <row r="282" spans="1:29" ht="24.9" customHeight="1">
      <c r="A282" s="167"/>
      <c r="B282" s="162"/>
      <c r="C282" s="35">
        <v>5</v>
      </c>
      <c r="D282" s="39" t="s">
        <v>686</v>
      </c>
      <c r="E282" s="39">
        <v>91264550.304000005</v>
      </c>
      <c r="F282" s="39">
        <f t="shared" si="76"/>
        <v>-8049189.7800000003</v>
      </c>
      <c r="G282" s="39">
        <v>49186395.816699997</v>
      </c>
      <c r="H282" s="39">
        <v>60338718.935099997</v>
      </c>
      <c r="I282" s="39">
        <v>6746670.9326999998</v>
      </c>
      <c r="J282" s="39">
        <v>6023689.9517000001</v>
      </c>
      <c r="K282" s="39">
        <v>0</v>
      </c>
      <c r="L282" s="39">
        <f t="shared" si="72"/>
        <v>6023689.9517000001</v>
      </c>
      <c r="M282" s="44">
        <v>126336862.8441</v>
      </c>
      <c r="N282" s="40">
        <f t="shared" si="77"/>
        <v>331847699.0043</v>
      </c>
      <c r="O282" s="43"/>
      <c r="P282" s="162"/>
      <c r="Q282" s="47">
        <v>28</v>
      </c>
      <c r="R282" s="162"/>
      <c r="S282" s="39" t="s">
        <v>687</v>
      </c>
      <c r="T282" s="39">
        <v>67209908.824699998</v>
      </c>
      <c r="U282" s="39">
        <f t="shared" si="62"/>
        <v>-8049189.7800000003</v>
      </c>
      <c r="V282" s="39">
        <v>36222313.7817</v>
      </c>
      <c r="W282" s="39">
        <v>44435213.7245</v>
      </c>
      <c r="X282" s="39">
        <v>5695413.0460999999</v>
      </c>
      <c r="Y282" s="39">
        <v>4436023.0898000002</v>
      </c>
      <c r="Z282" s="39">
        <v>0</v>
      </c>
      <c r="AA282" s="39">
        <f t="shared" si="74"/>
        <v>4436023.0898000002</v>
      </c>
      <c r="AB282" s="39">
        <v>138492927.23370001</v>
      </c>
      <c r="AC282" s="45">
        <f t="shared" si="73"/>
        <v>288442609.92049998</v>
      </c>
    </row>
    <row r="283" spans="1:29" ht="24.9" customHeight="1">
      <c r="A283" s="167"/>
      <c r="B283" s="162"/>
      <c r="C283" s="35">
        <v>6</v>
      </c>
      <c r="D283" s="39" t="s">
        <v>688</v>
      </c>
      <c r="E283" s="39">
        <v>87747970.246199995</v>
      </c>
      <c r="F283" s="39">
        <f t="shared" si="76"/>
        <v>-8049189.7800000003</v>
      </c>
      <c r="G283" s="39">
        <v>47291159.407099999</v>
      </c>
      <c r="H283" s="39">
        <v>58013764.338699996</v>
      </c>
      <c r="I283" s="39">
        <v>6439820.2805000003</v>
      </c>
      <c r="J283" s="39">
        <v>5791586.8197999997</v>
      </c>
      <c r="K283" s="39">
        <v>0</v>
      </c>
      <c r="L283" s="39">
        <f t="shared" si="72"/>
        <v>5791586.8197999997</v>
      </c>
      <c r="M283" s="44">
        <v>119332116.34720001</v>
      </c>
      <c r="N283" s="40">
        <f t="shared" si="77"/>
        <v>316567227.6595</v>
      </c>
      <c r="O283" s="43"/>
      <c r="P283" s="162"/>
      <c r="Q283" s="47">
        <v>29</v>
      </c>
      <c r="R283" s="162"/>
      <c r="S283" s="39" t="s">
        <v>689</v>
      </c>
      <c r="T283" s="39">
        <v>80827704.357800007</v>
      </c>
      <c r="U283" s="39">
        <f t="shared" si="62"/>
        <v>-8049189.7800000003</v>
      </c>
      <c r="V283" s="39">
        <v>43561530.147799999</v>
      </c>
      <c r="W283" s="39">
        <v>53438494.126900002</v>
      </c>
      <c r="X283" s="39">
        <v>6184036.0789999999</v>
      </c>
      <c r="Y283" s="39">
        <v>5334831.8589000003</v>
      </c>
      <c r="Z283" s="39">
        <v>0</v>
      </c>
      <c r="AA283" s="39">
        <f t="shared" si="74"/>
        <v>5334831.8589000003</v>
      </c>
      <c r="AB283" s="39">
        <v>149647149.83160001</v>
      </c>
      <c r="AC283" s="45">
        <f t="shared" si="73"/>
        <v>330944556.62200004</v>
      </c>
    </row>
    <row r="284" spans="1:29" ht="24.9" customHeight="1">
      <c r="A284" s="167"/>
      <c r="B284" s="162"/>
      <c r="C284" s="35">
        <v>7</v>
      </c>
      <c r="D284" s="39" t="s">
        <v>690</v>
      </c>
      <c r="E284" s="39">
        <v>88597889.654100001</v>
      </c>
      <c r="F284" s="39">
        <f t="shared" si="76"/>
        <v>-8049189.7800000003</v>
      </c>
      <c r="G284" s="39">
        <v>47749217.571599998</v>
      </c>
      <c r="H284" s="39">
        <v>58575680.7465</v>
      </c>
      <c r="I284" s="39">
        <v>6858017.3596000001</v>
      </c>
      <c r="J284" s="39">
        <v>5847683.6392000001</v>
      </c>
      <c r="K284" s="39">
        <v>0</v>
      </c>
      <c r="L284" s="39">
        <f t="shared" si="72"/>
        <v>5847683.6392000001</v>
      </c>
      <c r="M284" s="44">
        <v>128878664.4948</v>
      </c>
      <c r="N284" s="40">
        <f t="shared" si="77"/>
        <v>328457963.68580002</v>
      </c>
      <c r="O284" s="43"/>
      <c r="P284" s="162"/>
      <c r="Q284" s="47">
        <v>30</v>
      </c>
      <c r="R284" s="162"/>
      <c r="S284" s="39" t="s">
        <v>691</v>
      </c>
      <c r="T284" s="39">
        <v>68245551.765799999</v>
      </c>
      <c r="U284" s="39">
        <f t="shared" ref="U284:U347" si="78">-8049189.78</f>
        <v>-8049189.7800000003</v>
      </c>
      <c r="V284" s="39">
        <v>36780466.3552</v>
      </c>
      <c r="W284" s="39">
        <v>45119919.539999999</v>
      </c>
      <c r="X284" s="39">
        <v>5900703.0618000003</v>
      </c>
      <c r="Y284" s="39">
        <v>4504378.1299000001</v>
      </c>
      <c r="Z284" s="39">
        <v>0</v>
      </c>
      <c r="AA284" s="39">
        <f t="shared" si="74"/>
        <v>4504378.1299000001</v>
      </c>
      <c r="AB284" s="39">
        <v>143179260.82350001</v>
      </c>
      <c r="AC284" s="45">
        <f t="shared" si="73"/>
        <v>295681089.8962</v>
      </c>
    </row>
    <row r="285" spans="1:29" ht="24.9" customHeight="1">
      <c r="A285" s="167"/>
      <c r="B285" s="162"/>
      <c r="C285" s="35">
        <v>8</v>
      </c>
      <c r="D285" s="39" t="s">
        <v>692</v>
      </c>
      <c r="E285" s="39">
        <v>95891026.755199999</v>
      </c>
      <c r="F285" s="39">
        <f t="shared" si="76"/>
        <v>-8049189.7800000003</v>
      </c>
      <c r="G285" s="39">
        <v>51679803.182499997</v>
      </c>
      <c r="H285" s="39">
        <v>63397471.334899999</v>
      </c>
      <c r="I285" s="39">
        <v>7388915.0075000003</v>
      </c>
      <c r="J285" s="39">
        <v>6329049.0382000003</v>
      </c>
      <c r="K285" s="39">
        <v>0</v>
      </c>
      <c r="L285" s="39">
        <f t="shared" si="72"/>
        <v>6329049.0382000003</v>
      </c>
      <c r="M285" s="44">
        <v>140997926.46529999</v>
      </c>
      <c r="N285" s="40">
        <f t="shared" si="77"/>
        <v>357635002.0036</v>
      </c>
      <c r="O285" s="43"/>
      <c r="P285" s="162"/>
      <c r="Q285" s="47">
        <v>31</v>
      </c>
      <c r="R285" s="162"/>
      <c r="S285" s="39" t="s">
        <v>693</v>
      </c>
      <c r="T285" s="39">
        <v>68543474.090100005</v>
      </c>
      <c r="U285" s="39">
        <f t="shared" si="78"/>
        <v>-8049189.7800000003</v>
      </c>
      <c r="V285" s="39">
        <v>36941029.523699999</v>
      </c>
      <c r="W285" s="39">
        <v>45316888.147500001</v>
      </c>
      <c r="X285" s="39">
        <v>6031779.7582</v>
      </c>
      <c r="Y285" s="39">
        <v>4524041.7527999999</v>
      </c>
      <c r="Z285" s="39">
        <v>0</v>
      </c>
      <c r="AA285" s="39">
        <f t="shared" si="74"/>
        <v>4524041.7527999999</v>
      </c>
      <c r="AB285" s="39">
        <v>146171462.4817</v>
      </c>
      <c r="AC285" s="45">
        <f t="shared" si="73"/>
        <v>299479485.97399998</v>
      </c>
    </row>
    <row r="286" spans="1:29" ht="24.9" customHeight="1">
      <c r="A286" s="167"/>
      <c r="B286" s="162"/>
      <c r="C286" s="35">
        <v>9</v>
      </c>
      <c r="D286" s="39" t="s">
        <v>694</v>
      </c>
      <c r="E286" s="39">
        <v>87253771.543500006</v>
      </c>
      <c r="F286" s="39">
        <f t="shared" si="76"/>
        <v>-8049189.7800000003</v>
      </c>
      <c r="G286" s="39">
        <v>47024814.447099999</v>
      </c>
      <c r="H286" s="39">
        <v>57687029.406900004</v>
      </c>
      <c r="I286" s="39">
        <v>6202951.2544</v>
      </c>
      <c r="J286" s="39">
        <v>5758968.4619000005</v>
      </c>
      <c r="K286" s="39">
        <v>0</v>
      </c>
      <c r="L286" s="39">
        <f t="shared" si="72"/>
        <v>5758968.4619000005</v>
      </c>
      <c r="M286" s="44">
        <v>113924901.244</v>
      </c>
      <c r="N286" s="40">
        <f t="shared" si="77"/>
        <v>309803246.57780004</v>
      </c>
      <c r="O286" s="43"/>
      <c r="P286" s="162"/>
      <c r="Q286" s="47">
        <v>32</v>
      </c>
      <c r="R286" s="162"/>
      <c r="S286" s="39" t="s">
        <v>695</v>
      </c>
      <c r="T286" s="39">
        <v>68210631.606800005</v>
      </c>
      <c r="U286" s="39">
        <f t="shared" si="78"/>
        <v>-8049189.7800000003</v>
      </c>
      <c r="V286" s="39">
        <v>36761646.377999999</v>
      </c>
      <c r="W286" s="39">
        <v>45096832.397799999</v>
      </c>
      <c r="X286" s="39">
        <v>5756582.1710999999</v>
      </c>
      <c r="Y286" s="39">
        <v>4502073.3114</v>
      </c>
      <c r="Z286" s="39">
        <v>0</v>
      </c>
      <c r="AA286" s="39">
        <f t="shared" si="74"/>
        <v>4502073.3114</v>
      </c>
      <c r="AB286" s="39">
        <v>139889288.00749999</v>
      </c>
      <c r="AC286" s="45">
        <f t="shared" si="73"/>
        <v>292167864.09259999</v>
      </c>
    </row>
    <row r="287" spans="1:29" ht="24.9" customHeight="1">
      <c r="A287" s="167"/>
      <c r="B287" s="162"/>
      <c r="C287" s="35">
        <v>10</v>
      </c>
      <c r="D287" s="39" t="s">
        <v>696</v>
      </c>
      <c r="E287" s="39">
        <v>81596892.197300002</v>
      </c>
      <c r="F287" s="39">
        <f t="shared" si="76"/>
        <v>-8049189.7800000003</v>
      </c>
      <c r="G287" s="39">
        <v>43976078.5942</v>
      </c>
      <c r="H287" s="39">
        <v>53947035.600100003</v>
      </c>
      <c r="I287" s="39">
        <v>6214450.8806999996</v>
      </c>
      <c r="J287" s="39">
        <v>5385600.1917000003</v>
      </c>
      <c r="K287" s="39">
        <v>0</v>
      </c>
      <c r="L287" s="39">
        <f t="shared" si="72"/>
        <v>5385600.1917000003</v>
      </c>
      <c r="M287" s="44">
        <v>114187413.20550001</v>
      </c>
      <c r="N287" s="40">
        <f t="shared" si="77"/>
        <v>297258280.88949996</v>
      </c>
      <c r="O287" s="43"/>
      <c r="P287" s="163"/>
      <c r="Q287" s="47">
        <v>33</v>
      </c>
      <c r="R287" s="163"/>
      <c r="S287" s="39" t="s">
        <v>697</v>
      </c>
      <c r="T287" s="39">
        <v>78625690.0766</v>
      </c>
      <c r="U287" s="39">
        <f t="shared" si="78"/>
        <v>-8049189.7800000003</v>
      </c>
      <c r="V287" s="39">
        <v>42374769.837700002</v>
      </c>
      <c r="W287" s="39">
        <v>51982652.615999997</v>
      </c>
      <c r="X287" s="39">
        <v>6093499.0033</v>
      </c>
      <c r="Y287" s="39">
        <v>5189493.3759000003</v>
      </c>
      <c r="Z287" s="39">
        <v>0</v>
      </c>
      <c r="AA287" s="39">
        <f t="shared" si="74"/>
        <v>5189493.3759000003</v>
      </c>
      <c r="AB287" s="39">
        <v>147580381.32550001</v>
      </c>
      <c r="AC287" s="45">
        <f t="shared" si="73"/>
        <v>323797296.45500004</v>
      </c>
    </row>
    <row r="288" spans="1:29" ht="24.9" customHeight="1">
      <c r="A288" s="167"/>
      <c r="B288" s="162"/>
      <c r="C288" s="35">
        <v>11</v>
      </c>
      <c r="D288" s="39" t="s">
        <v>698</v>
      </c>
      <c r="E288" s="39">
        <v>85426461.206400007</v>
      </c>
      <c r="F288" s="39">
        <f t="shared" si="76"/>
        <v>-8049189.7800000003</v>
      </c>
      <c r="G288" s="39">
        <v>46039998.226300001</v>
      </c>
      <c r="H288" s="39">
        <v>56478919.9661</v>
      </c>
      <c r="I288" s="39">
        <v>6218248.8252999997</v>
      </c>
      <c r="J288" s="39">
        <v>5638361.3820000002</v>
      </c>
      <c r="K288" s="39">
        <v>0</v>
      </c>
      <c r="L288" s="39">
        <f t="shared" si="72"/>
        <v>5638361.3820000002</v>
      </c>
      <c r="M288" s="44">
        <v>114274112.1882</v>
      </c>
      <c r="N288" s="40">
        <f t="shared" si="77"/>
        <v>306026912.01429999</v>
      </c>
      <c r="O288" s="43"/>
      <c r="P288" s="35"/>
      <c r="Q288" s="175" t="s">
        <v>699</v>
      </c>
      <c r="R288" s="176"/>
      <c r="S288" s="40"/>
      <c r="T288" s="40">
        <f>SUM(T255:T287)</f>
        <v>2537182951.9975996</v>
      </c>
      <c r="U288" s="40">
        <f t="shared" ref="U288:AC288" si="79">SUM(U255:U287)</f>
        <v>-265623262.74000001</v>
      </c>
      <c r="V288" s="40">
        <f t="shared" si="79"/>
        <v>1367397138.5453997</v>
      </c>
      <c r="W288" s="40">
        <f t="shared" si="79"/>
        <v>1677435198.1979995</v>
      </c>
      <c r="X288" s="40">
        <f t="shared" si="79"/>
        <v>210641466.0835</v>
      </c>
      <c r="Y288" s="40">
        <f t="shared" si="79"/>
        <v>167460458.6618</v>
      </c>
      <c r="Z288" s="40">
        <f t="shared" si="79"/>
        <v>0</v>
      </c>
      <c r="AA288" s="40">
        <f t="shared" si="74"/>
        <v>167460458.6618</v>
      </c>
      <c r="AB288" s="40">
        <f t="shared" si="79"/>
        <v>5088295676.6889</v>
      </c>
      <c r="AC288" s="40">
        <f t="shared" si="79"/>
        <v>10782789627.4352</v>
      </c>
    </row>
    <row r="289" spans="1:29" ht="24.9" customHeight="1">
      <c r="A289" s="167"/>
      <c r="B289" s="162"/>
      <c r="C289" s="35">
        <v>12</v>
      </c>
      <c r="D289" s="39" t="s">
        <v>700</v>
      </c>
      <c r="E289" s="39">
        <v>82943105.165000007</v>
      </c>
      <c r="F289" s="39">
        <f t="shared" si="76"/>
        <v>-8049189.7800000003</v>
      </c>
      <c r="G289" s="39">
        <v>44701610.727499999</v>
      </c>
      <c r="H289" s="39">
        <v>54837071.935199998</v>
      </c>
      <c r="I289" s="39">
        <v>6196254.5999999996</v>
      </c>
      <c r="J289" s="39">
        <v>5474453.6348000001</v>
      </c>
      <c r="K289" s="39">
        <v>0</v>
      </c>
      <c r="L289" s="39">
        <f t="shared" si="72"/>
        <v>5474453.6348000001</v>
      </c>
      <c r="M289" s="44">
        <v>113772030.89300001</v>
      </c>
      <c r="N289" s="40">
        <f t="shared" si="77"/>
        <v>299875337.17550004</v>
      </c>
      <c r="O289" s="43"/>
      <c r="P289" s="161">
        <v>31</v>
      </c>
      <c r="Q289" s="47">
        <v>1</v>
      </c>
      <c r="R289" s="161" t="s">
        <v>117</v>
      </c>
      <c r="S289" s="39" t="s">
        <v>701</v>
      </c>
      <c r="T289" s="39">
        <v>92745821.264699996</v>
      </c>
      <c r="U289" s="39">
        <f t="shared" si="78"/>
        <v>-8049189.7800000003</v>
      </c>
      <c r="V289" s="39">
        <v>49984716.517800003</v>
      </c>
      <c r="W289" s="39">
        <v>61318047.621600002</v>
      </c>
      <c r="X289" s="39">
        <v>5915152.1139000002</v>
      </c>
      <c r="Y289" s="39">
        <v>6121457.5619999999</v>
      </c>
      <c r="Z289" s="39">
        <f t="shared" ref="Z289:Z329" si="80">Y289/2</f>
        <v>3060728.781</v>
      </c>
      <c r="AA289" s="39">
        <f t="shared" si="74"/>
        <v>3060728.781</v>
      </c>
      <c r="AB289" s="39">
        <v>119644149.5447</v>
      </c>
      <c r="AC289" s="45">
        <f t="shared" si="73"/>
        <v>324619426.06369996</v>
      </c>
    </row>
    <row r="290" spans="1:29" ht="24.9" customHeight="1">
      <c r="A290" s="167"/>
      <c r="B290" s="162"/>
      <c r="C290" s="35">
        <v>13</v>
      </c>
      <c r="D290" s="39" t="s">
        <v>702</v>
      </c>
      <c r="E290" s="39">
        <v>107422171.6241</v>
      </c>
      <c r="F290" s="39">
        <f t="shared" si="76"/>
        <v>-8049189.7800000003</v>
      </c>
      <c r="G290" s="39">
        <v>57894433.6589</v>
      </c>
      <c r="H290" s="39">
        <v>71021181.821799994</v>
      </c>
      <c r="I290" s="39">
        <v>7920013.6608999996</v>
      </c>
      <c r="J290" s="39">
        <v>7090133.6131999996</v>
      </c>
      <c r="K290" s="39">
        <v>0</v>
      </c>
      <c r="L290" s="39">
        <f t="shared" si="72"/>
        <v>7090133.6131999996</v>
      </c>
      <c r="M290" s="44">
        <v>153121776.96129999</v>
      </c>
      <c r="N290" s="40">
        <f t="shared" si="77"/>
        <v>396420521.56019998</v>
      </c>
      <c r="O290" s="43"/>
      <c r="P290" s="162"/>
      <c r="Q290" s="47">
        <v>2</v>
      </c>
      <c r="R290" s="162"/>
      <c r="S290" s="39" t="s">
        <v>296</v>
      </c>
      <c r="T290" s="39">
        <v>93557698.738299996</v>
      </c>
      <c r="U290" s="39">
        <f t="shared" si="78"/>
        <v>-8049189.7800000003</v>
      </c>
      <c r="V290" s="39">
        <v>50422272.245999999</v>
      </c>
      <c r="W290" s="39">
        <v>61854812.954000004</v>
      </c>
      <c r="X290" s="39">
        <v>6037786.5824999996</v>
      </c>
      <c r="Y290" s="39">
        <v>6175043.5181</v>
      </c>
      <c r="Z290" s="39">
        <f t="shared" si="80"/>
        <v>3087521.75905</v>
      </c>
      <c r="AA290" s="39">
        <f t="shared" si="74"/>
        <v>3087521.75905</v>
      </c>
      <c r="AB290" s="39">
        <v>122443633.13</v>
      </c>
      <c r="AC290" s="45">
        <f t="shared" si="73"/>
        <v>329354535.62985003</v>
      </c>
    </row>
    <row r="291" spans="1:29" ht="24.9" customHeight="1">
      <c r="A291" s="167"/>
      <c r="B291" s="162"/>
      <c r="C291" s="35">
        <v>14</v>
      </c>
      <c r="D291" s="39" t="s">
        <v>703</v>
      </c>
      <c r="E291" s="39">
        <v>73706719.732899994</v>
      </c>
      <c r="F291" s="39">
        <f t="shared" si="76"/>
        <v>-8049189.7800000003</v>
      </c>
      <c r="G291" s="39">
        <v>39723724.919</v>
      </c>
      <c r="H291" s="39">
        <v>48730520.566699997</v>
      </c>
      <c r="I291" s="39">
        <v>5983527.3835000005</v>
      </c>
      <c r="J291" s="39">
        <v>4864828.9566000002</v>
      </c>
      <c r="K291" s="39">
        <v>0</v>
      </c>
      <c r="L291" s="39">
        <f t="shared" si="72"/>
        <v>4864828.9566000002</v>
      </c>
      <c r="M291" s="44">
        <v>108915921.858</v>
      </c>
      <c r="N291" s="40">
        <f t="shared" si="77"/>
        <v>273876053.63669997</v>
      </c>
      <c r="O291" s="43"/>
      <c r="P291" s="162"/>
      <c r="Q291" s="47">
        <v>3</v>
      </c>
      <c r="R291" s="162"/>
      <c r="S291" s="39" t="s">
        <v>704</v>
      </c>
      <c r="T291" s="39">
        <v>93150010.914499998</v>
      </c>
      <c r="U291" s="39">
        <f t="shared" si="78"/>
        <v>-8049189.7800000003</v>
      </c>
      <c r="V291" s="39">
        <v>50202551.7236</v>
      </c>
      <c r="W291" s="39">
        <v>61585273.895000003</v>
      </c>
      <c r="X291" s="39">
        <v>5948868.1294</v>
      </c>
      <c r="Y291" s="39">
        <v>6148135.0959000001</v>
      </c>
      <c r="Z291" s="39">
        <f t="shared" si="80"/>
        <v>3074067.54795</v>
      </c>
      <c r="AA291" s="39">
        <f t="shared" si="74"/>
        <v>3074067.54795</v>
      </c>
      <c r="AB291" s="39">
        <v>120413814.32960001</v>
      </c>
      <c r="AC291" s="45">
        <f t="shared" si="73"/>
        <v>326325396.76005</v>
      </c>
    </row>
    <row r="292" spans="1:29" ht="24.9" customHeight="1">
      <c r="A292" s="167"/>
      <c r="B292" s="162"/>
      <c r="C292" s="35">
        <v>15</v>
      </c>
      <c r="D292" s="39" t="s">
        <v>705</v>
      </c>
      <c r="E292" s="39">
        <v>81581419.033099994</v>
      </c>
      <c r="F292" s="39">
        <f t="shared" si="76"/>
        <v>-8049189.7800000003</v>
      </c>
      <c r="G292" s="39">
        <v>43967739.4397</v>
      </c>
      <c r="H292" s="39">
        <v>53936805.659699999</v>
      </c>
      <c r="I292" s="39">
        <v>6532367.4105000002</v>
      </c>
      <c r="J292" s="39">
        <v>5384578.9239999996</v>
      </c>
      <c r="K292" s="39">
        <v>0</v>
      </c>
      <c r="L292" s="39">
        <f t="shared" si="72"/>
        <v>5384578.9239999996</v>
      </c>
      <c r="M292" s="44">
        <v>121444770.10870001</v>
      </c>
      <c r="N292" s="40">
        <f t="shared" si="77"/>
        <v>304798490.79569995</v>
      </c>
      <c r="O292" s="43"/>
      <c r="P292" s="162"/>
      <c r="Q292" s="47">
        <v>4</v>
      </c>
      <c r="R292" s="162"/>
      <c r="S292" s="39" t="s">
        <v>706</v>
      </c>
      <c r="T292" s="39">
        <v>70718791.219300002</v>
      </c>
      <c r="U292" s="39">
        <f t="shared" si="78"/>
        <v>-8049189.7800000003</v>
      </c>
      <c r="V292" s="39">
        <v>38113401.589100003</v>
      </c>
      <c r="W292" s="39">
        <v>46755079.081699997</v>
      </c>
      <c r="X292" s="39">
        <v>4966565.1901000002</v>
      </c>
      <c r="Y292" s="39">
        <v>4667618.1567000002</v>
      </c>
      <c r="Z292" s="39">
        <f t="shared" si="80"/>
        <v>2333809.0783500001</v>
      </c>
      <c r="AA292" s="39">
        <f t="shared" si="74"/>
        <v>2333809.0783500001</v>
      </c>
      <c r="AB292" s="39">
        <v>97989931.491099998</v>
      </c>
      <c r="AC292" s="45">
        <f t="shared" si="73"/>
        <v>252828387.86965001</v>
      </c>
    </row>
    <row r="293" spans="1:29" ht="24.9" customHeight="1">
      <c r="A293" s="167"/>
      <c r="B293" s="162"/>
      <c r="C293" s="35">
        <v>16</v>
      </c>
      <c r="D293" s="39" t="s">
        <v>707</v>
      </c>
      <c r="E293" s="39">
        <v>92634613.531299993</v>
      </c>
      <c r="F293" s="39">
        <f t="shared" si="76"/>
        <v>-8049189.7800000003</v>
      </c>
      <c r="G293" s="39">
        <v>49924781.881800003</v>
      </c>
      <c r="H293" s="39">
        <v>61244523.650300004</v>
      </c>
      <c r="I293" s="39">
        <v>7119895.6924999999</v>
      </c>
      <c r="J293" s="39">
        <v>6114117.5718999999</v>
      </c>
      <c r="K293" s="39">
        <v>0</v>
      </c>
      <c r="L293" s="39">
        <f t="shared" si="72"/>
        <v>6114117.5718999999</v>
      </c>
      <c r="M293" s="44">
        <v>134856788.77630001</v>
      </c>
      <c r="N293" s="40">
        <f t="shared" si="77"/>
        <v>343845531.32410002</v>
      </c>
      <c r="O293" s="43"/>
      <c r="P293" s="162"/>
      <c r="Q293" s="47">
        <v>5</v>
      </c>
      <c r="R293" s="162"/>
      <c r="S293" s="39" t="s">
        <v>708</v>
      </c>
      <c r="T293" s="39">
        <v>123041045.23549999</v>
      </c>
      <c r="U293" s="39">
        <f t="shared" si="78"/>
        <v>-8049189.7800000003</v>
      </c>
      <c r="V293" s="39">
        <v>66312117.163699999</v>
      </c>
      <c r="W293" s="39">
        <v>81347456.610799998</v>
      </c>
      <c r="X293" s="39">
        <v>8602626.4017999992</v>
      </c>
      <c r="Y293" s="39">
        <v>8121018.5702999998</v>
      </c>
      <c r="Z293" s="39">
        <f t="shared" si="80"/>
        <v>4060509.2851499999</v>
      </c>
      <c r="AA293" s="39">
        <f t="shared" si="74"/>
        <v>4060509.2851499999</v>
      </c>
      <c r="AB293" s="39">
        <v>180993460.58919999</v>
      </c>
      <c r="AC293" s="45">
        <f t="shared" si="73"/>
        <v>456308025.50615001</v>
      </c>
    </row>
    <row r="294" spans="1:29" ht="24.9" customHeight="1">
      <c r="A294" s="167"/>
      <c r="B294" s="163"/>
      <c r="C294" s="35">
        <v>17</v>
      </c>
      <c r="D294" s="39" t="s">
        <v>709</v>
      </c>
      <c r="E294" s="39">
        <v>76714262.702900007</v>
      </c>
      <c r="F294" s="39">
        <f t="shared" si="76"/>
        <v>-8049189.7800000003</v>
      </c>
      <c r="G294" s="39">
        <v>41344619.324000001</v>
      </c>
      <c r="H294" s="39">
        <v>50718929.969300002</v>
      </c>
      <c r="I294" s="39">
        <v>5961236.9396000002</v>
      </c>
      <c r="J294" s="39">
        <v>5063334.3598999996</v>
      </c>
      <c r="K294" s="39">
        <v>0</v>
      </c>
      <c r="L294" s="39">
        <f t="shared" si="72"/>
        <v>5063334.3598999996</v>
      </c>
      <c r="M294" s="44">
        <v>108407078.52519999</v>
      </c>
      <c r="N294" s="40">
        <f t="shared" si="77"/>
        <v>280160272.04089999</v>
      </c>
      <c r="O294" s="43"/>
      <c r="P294" s="162"/>
      <c r="Q294" s="47">
        <v>6</v>
      </c>
      <c r="R294" s="162"/>
      <c r="S294" s="39" t="s">
        <v>710</v>
      </c>
      <c r="T294" s="39">
        <v>106399199.4663</v>
      </c>
      <c r="U294" s="39">
        <f t="shared" si="78"/>
        <v>-8049189.7800000003</v>
      </c>
      <c r="V294" s="39">
        <v>57343109.916100003</v>
      </c>
      <c r="W294" s="39">
        <v>70344853.178299993</v>
      </c>
      <c r="X294" s="39">
        <v>7305781.7079999996</v>
      </c>
      <c r="Y294" s="39">
        <v>7022614.8768999996</v>
      </c>
      <c r="Z294" s="39">
        <f t="shared" si="80"/>
        <v>3511307.4384499998</v>
      </c>
      <c r="AA294" s="39">
        <f t="shared" si="74"/>
        <v>3511307.4384499998</v>
      </c>
      <c r="AB294" s="39">
        <v>151389259.7764</v>
      </c>
      <c r="AC294" s="45">
        <f t="shared" si="73"/>
        <v>388244321.70354998</v>
      </c>
    </row>
    <row r="295" spans="1:29" ht="24.9" customHeight="1">
      <c r="A295" s="35"/>
      <c r="B295" s="174" t="s">
        <v>711</v>
      </c>
      <c r="C295" s="175"/>
      <c r="D295" s="40"/>
      <c r="E295" s="40">
        <f>SUM(E278:E294)</f>
        <v>1489803698.8113</v>
      </c>
      <c r="F295" s="40">
        <f t="shared" ref="F295:N295" si="81">SUM(F278:F294)</f>
        <v>-136836226.25999999</v>
      </c>
      <c r="G295" s="40">
        <f t="shared" si="81"/>
        <v>802919361.07510018</v>
      </c>
      <c r="H295" s="40">
        <f t="shared" si="81"/>
        <v>984970027.81120002</v>
      </c>
      <c r="I295" s="40">
        <f t="shared" si="81"/>
        <v>113413392.72139999</v>
      </c>
      <c r="J295" s="40">
        <f t="shared" si="81"/>
        <v>98330792.631099984</v>
      </c>
      <c r="K295" s="40">
        <f t="shared" si="81"/>
        <v>0</v>
      </c>
      <c r="L295" s="40">
        <f t="shared" si="81"/>
        <v>98330792.631099984</v>
      </c>
      <c r="M295" s="40">
        <f t="shared" si="81"/>
        <v>2118506696.1753998</v>
      </c>
      <c r="N295" s="40">
        <f t="shared" si="81"/>
        <v>5471107742.9655008</v>
      </c>
      <c r="O295" s="43"/>
      <c r="P295" s="162"/>
      <c r="Q295" s="47">
        <v>7</v>
      </c>
      <c r="R295" s="162"/>
      <c r="S295" s="39" t="s">
        <v>712</v>
      </c>
      <c r="T295" s="39">
        <v>93401845.674199998</v>
      </c>
      <c r="U295" s="39">
        <f t="shared" si="78"/>
        <v>-8049189.7800000003</v>
      </c>
      <c r="V295" s="39">
        <v>50338276.318999998</v>
      </c>
      <c r="W295" s="39">
        <v>61751772.132600002</v>
      </c>
      <c r="X295" s="39">
        <v>5816035.2802999998</v>
      </c>
      <c r="Y295" s="39">
        <v>6164756.8238000004</v>
      </c>
      <c r="Z295" s="39">
        <f t="shared" si="80"/>
        <v>3082378.4119000002</v>
      </c>
      <c r="AA295" s="39">
        <f t="shared" si="74"/>
        <v>3082378.4119000002</v>
      </c>
      <c r="AB295" s="39">
        <v>117381523.4482</v>
      </c>
      <c r="AC295" s="45">
        <f t="shared" si="73"/>
        <v>323722641.48620003</v>
      </c>
    </row>
    <row r="296" spans="1:29" ht="24.9" customHeight="1">
      <c r="A296" s="167">
        <v>15</v>
      </c>
      <c r="B296" s="161" t="s">
        <v>713</v>
      </c>
      <c r="C296" s="35">
        <v>1</v>
      </c>
      <c r="D296" s="39" t="s">
        <v>714</v>
      </c>
      <c r="E296" s="39">
        <v>122398957.0851</v>
      </c>
      <c r="F296" s="39">
        <f t="shared" si="76"/>
        <v>-8049189.7800000003</v>
      </c>
      <c r="G296" s="39">
        <v>65966068.212499999</v>
      </c>
      <c r="H296" s="39">
        <v>80922945.929299995</v>
      </c>
      <c r="I296" s="39">
        <v>7259652.4287999999</v>
      </c>
      <c r="J296" s="39">
        <v>8078639.1369000003</v>
      </c>
      <c r="K296" s="39">
        <v>0</v>
      </c>
      <c r="L296" s="39">
        <f t="shared" si="72"/>
        <v>8078639.1369000003</v>
      </c>
      <c r="M296" s="44">
        <v>172477004.7599</v>
      </c>
      <c r="N296" s="40">
        <f t="shared" si="77"/>
        <v>449054077.77249998</v>
      </c>
      <c r="O296" s="43"/>
      <c r="P296" s="162"/>
      <c r="Q296" s="47">
        <v>8</v>
      </c>
      <c r="R296" s="162"/>
      <c r="S296" s="39" t="s">
        <v>715</v>
      </c>
      <c r="T296" s="39">
        <v>82488896.6523</v>
      </c>
      <c r="U296" s="39">
        <f t="shared" si="78"/>
        <v>-8049189.7800000003</v>
      </c>
      <c r="V296" s="39">
        <v>44456818.202799998</v>
      </c>
      <c r="W296" s="39">
        <v>54536776.150200002</v>
      </c>
      <c r="X296" s="39">
        <v>5345534.4733999996</v>
      </c>
      <c r="Y296" s="39">
        <v>5444474.7302000001</v>
      </c>
      <c r="Z296" s="39">
        <f t="shared" si="80"/>
        <v>2722237.3651000001</v>
      </c>
      <c r="AA296" s="39">
        <f t="shared" si="74"/>
        <v>2722237.3651000001</v>
      </c>
      <c r="AB296" s="39">
        <v>106640992.6533</v>
      </c>
      <c r="AC296" s="45">
        <f t="shared" si="73"/>
        <v>288142065.71710002</v>
      </c>
    </row>
    <row r="297" spans="1:29" ht="24.9" customHeight="1">
      <c r="A297" s="167"/>
      <c r="B297" s="162"/>
      <c r="C297" s="35">
        <v>2</v>
      </c>
      <c r="D297" s="39" t="s">
        <v>716</v>
      </c>
      <c r="E297" s="39">
        <v>88890099.946199998</v>
      </c>
      <c r="F297" s="39">
        <f t="shared" si="76"/>
        <v>-8049189.7800000003</v>
      </c>
      <c r="G297" s="39">
        <v>47906702.280100003</v>
      </c>
      <c r="H297" s="39">
        <v>58768872.896499999</v>
      </c>
      <c r="I297" s="39">
        <v>5934032.2213000003</v>
      </c>
      <c r="J297" s="39">
        <v>5866970.2537000002</v>
      </c>
      <c r="K297" s="39">
        <v>0</v>
      </c>
      <c r="L297" s="39">
        <f t="shared" si="72"/>
        <v>5866970.2537000002</v>
      </c>
      <c r="M297" s="44">
        <v>142215920.28999999</v>
      </c>
      <c r="N297" s="40">
        <f t="shared" si="77"/>
        <v>341533408.10780001</v>
      </c>
      <c r="O297" s="43"/>
      <c r="P297" s="162"/>
      <c r="Q297" s="47">
        <v>9</v>
      </c>
      <c r="R297" s="162"/>
      <c r="S297" s="39" t="s">
        <v>717</v>
      </c>
      <c r="T297" s="39">
        <v>84606858.743399993</v>
      </c>
      <c r="U297" s="39">
        <f t="shared" si="78"/>
        <v>-8049189.7800000003</v>
      </c>
      <c r="V297" s="39">
        <v>45598279.1686</v>
      </c>
      <c r="W297" s="39">
        <v>55937047.327799998</v>
      </c>
      <c r="X297" s="39">
        <v>5548856.7516999999</v>
      </c>
      <c r="Y297" s="39">
        <v>5584265.5571999997</v>
      </c>
      <c r="Z297" s="39">
        <f t="shared" si="80"/>
        <v>2792132.7785999998</v>
      </c>
      <c r="AA297" s="39">
        <f t="shared" si="74"/>
        <v>2792132.7785999998</v>
      </c>
      <c r="AB297" s="39">
        <v>111282406.9931</v>
      </c>
      <c r="AC297" s="45">
        <f t="shared" si="73"/>
        <v>297716391.98320001</v>
      </c>
    </row>
    <row r="298" spans="1:29" ht="24.9" customHeight="1">
      <c r="A298" s="167"/>
      <c r="B298" s="162"/>
      <c r="C298" s="35">
        <v>3</v>
      </c>
      <c r="D298" s="39" t="s">
        <v>718</v>
      </c>
      <c r="E298" s="39">
        <v>89465932.609099999</v>
      </c>
      <c r="F298" s="39">
        <f t="shared" si="76"/>
        <v>-8049189.7800000003</v>
      </c>
      <c r="G298" s="39">
        <v>48217043.296300001</v>
      </c>
      <c r="H298" s="39">
        <v>59149579.371100001</v>
      </c>
      <c r="I298" s="39">
        <v>5823955.3022999996</v>
      </c>
      <c r="J298" s="39">
        <v>5904976.6583000002</v>
      </c>
      <c r="K298" s="39">
        <v>0</v>
      </c>
      <c r="L298" s="39">
        <f t="shared" si="72"/>
        <v>5904976.6583000002</v>
      </c>
      <c r="M298" s="44">
        <v>139703098.80059999</v>
      </c>
      <c r="N298" s="40">
        <f t="shared" si="77"/>
        <v>340215396.25769997</v>
      </c>
      <c r="O298" s="43"/>
      <c r="P298" s="162"/>
      <c r="Q298" s="47">
        <v>10</v>
      </c>
      <c r="R298" s="162"/>
      <c r="S298" s="39" t="s">
        <v>719</v>
      </c>
      <c r="T298" s="39">
        <v>80261867.004199997</v>
      </c>
      <c r="U298" s="39">
        <f t="shared" si="78"/>
        <v>-8049189.7800000003</v>
      </c>
      <c r="V298" s="39">
        <v>43256576.034199998</v>
      </c>
      <c r="W298" s="39">
        <v>53064395.959200002</v>
      </c>
      <c r="X298" s="39">
        <v>5185587.0502000004</v>
      </c>
      <c r="Y298" s="39">
        <v>5297485.1699000001</v>
      </c>
      <c r="Z298" s="39">
        <f t="shared" si="80"/>
        <v>2648742.58495</v>
      </c>
      <c r="AA298" s="39">
        <f t="shared" si="74"/>
        <v>2648742.58495</v>
      </c>
      <c r="AB298" s="39">
        <v>102989733.82600001</v>
      </c>
      <c r="AC298" s="45">
        <f t="shared" si="73"/>
        <v>279357712.67874998</v>
      </c>
    </row>
    <row r="299" spans="1:29" ht="24.9" customHeight="1">
      <c r="A299" s="167"/>
      <c r="B299" s="162"/>
      <c r="C299" s="35">
        <v>4</v>
      </c>
      <c r="D299" s="39" t="s">
        <v>720</v>
      </c>
      <c r="E299" s="39">
        <v>97485205.9692</v>
      </c>
      <c r="F299" s="39">
        <f t="shared" si="76"/>
        <v>-8049189.7800000003</v>
      </c>
      <c r="G299" s="39">
        <v>52538975.002899997</v>
      </c>
      <c r="H299" s="39">
        <v>64451448.2755</v>
      </c>
      <c r="I299" s="39">
        <v>5877338.1118999999</v>
      </c>
      <c r="J299" s="39">
        <v>6434268.8775000004</v>
      </c>
      <c r="K299" s="39">
        <v>0</v>
      </c>
      <c r="L299" s="39">
        <f t="shared" si="72"/>
        <v>6434268.8775000004</v>
      </c>
      <c r="M299" s="44">
        <v>140921714.58489999</v>
      </c>
      <c r="N299" s="40">
        <f t="shared" si="77"/>
        <v>359659761.04189998</v>
      </c>
      <c r="O299" s="43"/>
      <c r="P299" s="162"/>
      <c r="Q299" s="47">
        <v>11</v>
      </c>
      <c r="R299" s="162"/>
      <c r="S299" s="39" t="s">
        <v>721</v>
      </c>
      <c r="T299" s="39">
        <v>110892178.6173</v>
      </c>
      <c r="U299" s="39">
        <f t="shared" si="78"/>
        <v>-8049189.7800000003</v>
      </c>
      <c r="V299" s="39">
        <v>59764569.838699996</v>
      </c>
      <c r="W299" s="39">
        <v>73315345.064500004</v>
      </c>
      <c r="X299" s="39">
        <v>7181105.4474999998</v>
      </c>
      <c r="Y299" s="39">
        <v>7319162.8055999996</v>
      </c>
      <c r="Z299" s="39">
        <f t="shared" si="80"/>
        <v>3659581.4027999998</v>
      </c>
      <c r="AA299" s="39">
        <f t="shared" si="74"/>
        <v>3659581.4027999998</v>
      </c>
      <c r="AB299" s="39">
        <v>148543166.4316</v>
      </c>
      <c r="AC299" s="45">
        <f t="shared" si="73"/>
        <v>395306757.02240002</v>
      </c>
    </row>
    <row r="300" spans="1:29" ht="24.9" customHeight="1">
      <c r="A300" s="167"/>
      <c r="B300" s="162"/>
      <c r="C300" s="35">
        <v>5</v>
      </c>
      <c r="D300" s="39" t="s">
        <v>722</v>
      </c>
      <c r="E300" s="39">
        <v>94817704.425799996</v>
      </c>
      <c r="F300" s="39">
        <f t="shared" si="76"/>
        <v>-8049189.7800000003</v>
      </c>
      <c r="G300" s="39">
        <v>51101343.564199999</v>
      </c>
      <c r="H300" s="39">
        <v>62687854.137999997</v>
      </c>
      <c r="I300" s="39">
        <v>6183046.2068999996</v>
      </c>
      <c r="J300" s="39">
        <v>6258207.0637999997</v>
      </c>
      <c r="K300" s="39">
        <v>0</v>
      </c>
      <c r="L300" s="39">
        <f t="shared" si="72"/>
        <v>6258207.0637999997</v>
      </c>
      <c r="M300" s="44">
        <v>147900378.9366</v>
      </c>
      <c r="N300" s="40">
        <f t="shared" si="77"/>
        <v>360899344.5553</v>
      </c>
      <c r="O300" s="43"/>
      <c r="P300" s="162"/>
      <c r="Q300" s="47">
        <v>12</v>
      </c>
      <c r="R300" s="162"/>
      <c r="S300" s="39" t="s">
        <v>723</v>
      </c>
      <c r="T300" s="39">
        <v>74658418.228200004</v>
      </c>
      <c r="U300" s="39">
        <f t="shared" si="78"/>
        <v>-8049189.7800000003</v>
      </c>
      <c r="V300" s="39">
        <v>40236636.216200002</v>
      </c>
      <c r="W300" s="39">
        <v>49359727.283</v>
      </c>
      <c r="X300" s="39">
        <v>5091495.3521999996</v>
      </c>
      <c r="Y300" s="39">
        <v>4927643.4517999999</v>
      </c>
      <c r="Z300" s="39">
        <f t="shared" si="80"/>
        <v>2463821.7259</v>
      </c>
      <c r="AA300" s="39">
        <f t="shared" si="74"/>
        <v>2463821.7259</v>
      </c>
      <c r="AB300" s="39">
        <v>100841820.8681</v>
      </c>
      <c r="AC300" s="45">
        <f t="shared" si="73"/>
        <v>264602729.89359999</v>
      </c>
    </row>
    <row r="301" spans="1:29" ht="24.9" customHeight="1">
      <c r="A301" s="167"/>
      <c r="B301" s="162"/>
      <c r="C301" s="35">
        <v>6</v>
      </c>
      <c r="D301" s="39" t="s">
        <v>101</v>
      </c>
      <c r="E301" s="39">
        <v>103244435.5185</v>
      </c>
      <c r="F301" s="39">
        <f t="shared" si="76"/>
        <v>-8049189.7800000003</v>
      </c>
      <c r="G301" s="39">
        <v>55642871.787199996</v>
      </c>
      <c r="H301" s="39">
        <v>68259109.978799999</v>
      </c>
      <c r="I301" s="39">
        <v>6520661.2685000002</v>
      </c>
      <c r="J301" s="39">
        <v>6814392.5186000001</v>
      </c>
      <c r="K301" s="39">
        <v>0</v>
      </c>
      <c r="L301" s="39">
        <f t="shared" si="72"/>
        <v>6814392.5186000001</v>
      </c>
      <c r="M301" s="44">
        <v>155607411.34330001</v>
      </c>
      <c r="N301" s="40">
        <f t="shared" si="77"/>
        <v>388039692.63489997</v>
      </c>
      <c r="O301" s="43"/>
      <c r="P301" s="162"/>
      <c r="Q301" s="47">
        <v>13</v>
      </c>
      <c r="R301" s="162"/>
      <c r="S301" s="39" t="s">
        <v>724</v>
      </c>
      <c r="T301" s="39">
        <v>99670433.005600005</v>
      </c>
      <c r="U301" s="39">
        <f t="shared" si="78"/>
        <v>-8049189.7800000003</v>
      </c>
      <c r="V301" s="39">
        <v>53716687.9441</v>
      </c>
      <c r="W301" s="39">
        <v>65896191.053800002</v>
      </c>
      <c r="X301" s="39">
        <v>6088841.9607999995</v>
      </c>
      <c r="Y301" s="39">
        <v>6578499.3601000002</v>
      </c>
      <c r="Z301" s="39">
        <f t="shared" si="80"/>
        <v>3289249.6800500001</v>
      </c>
      <c r="AA301" s="39">
        <f t="shared" si="74"/>
        <v>3289249.6800500001</v>
      </c>
      <c r="AB301" s="39">
        <v>123609118.61849999</v>
      </c>
      <c r="AC301" s="45">
        <f t="shared" si="73"/>
        <v>344221332.48284996</v>
      </c>
    </row>
    <row r="302" spans="1:29" ht="24.9" customHeight="1">
      <c r="A302" s="167"/>
      <c r="B302" s="162"/>
      <c r="C302" s="35">
        <v>7</v>
      </c>
      <c r="D302" s="39" t="s">
        <v>725</v>
      </c>
      <c r="E302" s="39">
        <v>80953177.979800001</v>
      </c>
      <c r="F302" s="39">
        <f t="shared" si="76"/>
        <v>-8049189.7800000003</v>
      </c>
      <c r="G302" s="39">
        <v>43629153.285300002</v>
      </c>
      <c r="H302" s="39">
        <v>53521449.859300002</v>
      </c>
      <c r="I302" s="39">
        <v>5270248.8280999996</v>
      </c>
      <c r="J302" s="39">
        <v>5343113.4337999998</v>
      </c>
      <c r="K302" s="39">
        <v>0</v>
      </c>
      <c r="L302" s="39">
        <f t="shared" si="72"/>
        <v>5343113.4337999998</v>
      </c>
      <c r="M302" s="44">
        <v>127063159.9314</v>
      </c>
      <c r="N302" s="40">
        <f t="shared" si="77"/>
        <v>307731113.53770006</v>
      </c>
      <c r="O302" s="43"/>
      <c r="P302" s="162"/>
      <c r="Q302" s="47">
        <v>14</v>
      </c>
      <c r="R302" s="162"/>
      <c r="S302" s="39" t="s">
        <v>726</v>
      </c>
      <c r="T302" s="39">
        <v>99526276.598800004</v>
      </c>
      <c r="U302" s="39">
        <f t="shared" si="78"/>
        <v>-8049189.7800000003</v>
      </c>
      <c r="V302" s="39">
        <v>53638995.849299997</v>
      </c>
      <c r="W302" s="39">
        <v>65800883.369900003</v>
      </c>
      <c r="X302" s="39">
        <v>6144319.4583999999</v>
      </c>
      <c r="Y302" s="39">
        <v>6568984.6745999996</v>
      </c>
      <c r="Z302" s="39">
        <f t="shared" si="80"/>
        <v>3284492.3372999998</v>
      </c>
      <c r="AA302" s="39">
        <f t="shared" si="74"/>
        <v>3284492.3372999998</v>
      </c>
      <c r="AB302" s="39">
        <v>124875551.669</v>
      </c>
      <c r="AC302" s="45">
        <f t="shared" si="73"/>
        <v>345221329.50269997</v>
      </c>
    </row>
    <row r="303" spans="1:29" ht="24.9" customHeight="1">
      <c r="A303" s="167"/>
      <c r="B303" s="162"/>
      <c r="C303" s="35">
        <v>8</v>
      </c>
      <c r="D303" s="39" t="s">
        <v>727</v>
      </c>
      <c r="E303" s="39">
        <v>86837195.077999994</v>
      </c>
      <c r="F303" s="39">
        <f t="shared" si="76"/>
        <v>-8049189.7800000003</v>
      </c>
      <c r="G303" s="39">
        <v>46800303.4529</v>
      </c>
      <c r="H303" s="39">
        <v>57411613.704099998</v>
      </c>
      <c r="I303" s="39">
        <v>5751529.8733999999</v>
      </c>
      <c r="J303" s="39">
        <v>5731473.3669999996</v>
      </c>
      <c r="K303" s="39">
        <v>0</v>
      </c>
      <c r="L303" s="39">
        <f t="shared" si="72"/>
        <v>5731473.3669999996</v>
      </c>
      <c r="M303" s="44">
        <v>138049780.59630001</v>
      </c>
      <c r="N303" s="40">
        <f t="shared" si="77"/>
        <v>332532706.29170001</v>
      </c>
      <c r="O303" s="43"/>
      <c r="P303" s="162"/>
      <c r="Q303" s="47">
        <v>15</v>
      </c>
      <c r="R303" s="162"/>
      <c r="S303" s="39" t="s">
        <v>728</v>
      </c>
      <c r="T303" s="39">
        <v>78653254.5414</v>
      </c>
      <c r="U303" s="39">
        <f t="shared" si="78"/>
        <v>-8049189.7800000003</v>
      </c>
      <c r="V303" s="39">
        <v>42389625.514600001</v>
      </c>
      <c r="W303" s="39">
        <v>52000876.608599998</v>
      </c>
      <c r="X303" s="39">
        <v>5452733.841</v>
      </c>
      <c r="Y303" s="39">
        <v>5191312.6999000004</v>
      </c>
      <c r="Z303" s="39">
        <f t="shared" si="80"/>
        <v>2595656.3499500002</v>
      </c>
      <c r="AA303" s="39">
        <f t="shared" si="74"/>
        <v>2595656.3499500002</v>
      </c>
      <c r="AB303" s="39">
        <v>109088125.7771</v>
      </c>
      <c r="AC303" s="45">
        <f t="shared" si="73"/>
        <v>282131082.85264993</v>
      </c>
    </row>
    <row r="304" spans="1:29" ht="24.9" customHeight="1">
      <c r="A304" s="167"/>
      <c r="B304" s="162"/>
      <c r="C304" s="35">
        <v>9</v>
      </c>
      <c r="D304" s="39" t="s">
        <v>729</v>
      </c>
      <c r="E304" s="39">
        <v>79167953.637899995</v>
      </c>
      <c r="F304" s="39">
        <f t="shared" si="76"/>
        <v>-8049189.7800000003</v>
      </c>
      <c r="G304" s="39">
        <v>42667019.019500002</v>
      </c>
      <c r="H304" s="39">
        <v>52341165.1875</v>
      </c>
      <c r="I304" s="39">
        <v>5147318.1410999997</v>
      </c>
      <c r="J304" s="39">
        <v>5225284.1353000002</v>
      </c>
      <c r="K304" s="39">
        <v>0</v>
      </c>
      <c r="L304" s="39">
        <f t="shared" si="72"/>
        <v>5225284.1353000002</v>
      </c>
      <c r="M304" s="44">
        <v>124256914.30850001</v>
      </c>
      <c r="N304" s="40">
        <f t="shared" si="77"/>
        <v>300756464.6498</v>
      </c>
      <c r="O304" s="43"/>
      <c r="P304" s="162"/>
      <c r="Q304" s="47">
        <v>16</v>
      </c>
      <c r="R304" s="162"/>
      <c r="S304" s="39" t="s">
        <v>730</v>
      </c>
      <c r="T304" s="39">
        <v>100218531.8814</v>
      </c>
      <c r="U304" s="39">
        <f t="shared" si="78"/>
        <v>-8049189.7800000003</v>
      </c>
      <c r="V304" s="39">
        <v>54012082.028200001</v>
      </c>
      <c r="W304" s="39">
        <v>66258561.5898</v>
      </c>
      <c r="X304" s="39">
        <v>6261621.9935999997</v>
      </c>
      <c r="Y304" s="39">
        <v>6614675.2648999998</v>
      </c>
      <c r="Z304" s="39">
        <f t="shared" si="80"/>
        <v>3307337.6324499999</v>
      </c>
      <c r="AA304" s="39">
        <f t="shared" si="74"/>
        <v>3307337.6324499999</v>
      </c>
      <c r="AB304" s="39">
        <v>127553318.5767</v>
      </c>
      <c r="AC304" s="45">
        <f t="shared" si="73"/>
        <v>349562263.92215002</v>
      </c>
    </row>
    <row r="305" spans="1:29" ht="24.9" customHeight="1">
      <c r="A305" s="167"/>
      <c r="B305" s="162"/>
      <c r="C305" s="35">
        <v>10</v>
      </c>
      <c r="D305" s="39" t="s">
        <v>731</v>
      </c>
      <c r="E305" s="39">
        <v>75080781.859500006</v>
      </c>
      <c r="F305" s="39">
        <f t="shared" si="76"/>
        <v>-8049189.7800000003</v>
      </c>
      <c r="G305" s="39">
        <v>40464266.163199998</v>
      </c>
      <c r="H305" s="39">
        <v>49638969.117399998</v>
      </c>
      <c r="I305" s="39">
        <v>5288392.2127</v>
      </c>
      <c r="J305" s="39">
        <v>4955520.5142000001</v>
      </c>
      <c r="K305" s="39">
        <v>0</v>
      </c>
      <c r="L305" s="39">
        <f t="shared" si="72"/>
        <v>4955520.5142000001</v>
      </c>
      <c r="M305" s="44">
        <v>127477334.73720001</v>
      </c>
      <c r="N305" s="40">
        <f t="shared" si="77"/>
        <v>294856074.82420003</v>
      </c>
      <c r="O305" s="43"/>
      <c r="P305" s="163"/>
      <c r="Q305" s="47">
        <v>17</v>
      </c>
      <c r="R305" s="163"/>
      <c r="S305" s="39" t="s">
        <v>732</v>
      </c>
      <c r="T305" s="39">
        <v>106482636.2533</v>
      </c>
      <c r="U305" s="39">
        <f t="shared" si="78"/>
        <v>-8049189.7800000003</v>
      </c>
      <c r="V305" s="39">
        <v>57388077.5933</v>
      </c>
      <c r="W305" s="39">
        <v>70400016.6435</v>
      </c>
      <c r="X305" s="39">
        <v>5771771.7696000002</v>
      </c>
      <c r="Y305" s="39">
        <v>7028121.9146999996</v>
      </c>
      <c r="Z305" s="39">
        <f t="shared" si="80"/>
        <v>3514060.9573499998</v>
      </c>
      <c r="AA305" s="39">
        <f t="shared" si="74"/>
        <v>3514060.9573499998</v>
      </c>
      <c r="AB305" s="39">
        <v>116371081.8228</v>
      </c>
      <c r="AC305" s="45">
        <f t="shared" si="73"/>
        <v>351878455.25984997</v>
      </c>
    </row>
    <row r="306" spans="1:29" ht="24.9" customHeight="1">
      <c r="A306" s="167"/>
      <c r="B306" s="163"/>
      <c r="C306" s="35">
        <v>11</v>
      </c>
      <c r="D306" s="39" t="s">
        <v>733</v>
      </c>
      <c r="E306" s="39">
        <v>102473090.8347</v>
      </c>
      <c r="F306" s="39">
        <f t="shared" si="76"/>
        <v>-8049189.7800000003</v>
      </c>
      <c r="G306" s="39">
        <v>55227160.924699999</v>
      </c>
      <c r="H306" s="39">
        <v>67749142.527899995</v>
      </c>
      <c r="I306" s="39">
        <v>6385754.8897000002</v>
      </c>
      <c r="J306" s="39">
        <v>6763481.8284999998</v>
      </c>
      <c r="K306" s="39">
        <v>0</v>
      </c>
      <c r="L306" s="39">
        <f t="shared" si="72"/>
        <v>6763481.8284999998</v>
      </c>
      <c r="M306" s="44">
        <v>152527786.19839999</v>
      </c>
      <c r="N306" s="40">
        <f t="shared" si="77"/>
        <v>383077227.42389995</v>
      </c>
      <c r="O306" s="43"/>
      <c r="P306" s="35"/>
      <c r="Q306" s="175" t="s">
        <v>734</v>
      </c>
      <c r="R306" s="176"/>
      <c r="S306" s="40"/>
      <c r="T306" s="40">
        <f t="shared" ref="T306:Y306" si="82">SUM(T289:T305)</f>
        <v>1590473764.0386999</v>
      </c>
      <c r="U306" s="40">
        <f t="shared" si="82"/>
        <v>-136836226.25999999</v>
      </c>
      <c r="V306" s="40">
        <f t="shared" si="82"/>
        <v>857174793.86530006</v>
      </c>
      <c r="W306" s="40">
        <f t="shared" si="82"/>
        <v>1051527116.5243</v>
      </c>
      <c r="X306" s="40">
        <f t="shared" si="82"/>
        <v>102664683.5044</v>
      </c>
      <c r="Y306" s="40">
        <f t="shared" si="82"/>
        <v>104975270.2326</v>
      </c>
      <c r="Z306" s="40">
        <f t="shared" ref="Z306:AC306" si="83">SUM(Z289:Z305)</f>
        <v>52487635.116300002</v>
      </c>
      <c r="AA306" s="40">
        <f t="shared" si="74"/>
        <v>52487635.116300002</v>
      </c>
      <c r="AB306" s="40">
        <f t="shared" si="83"/>
        <v>2082051089.5453999</v>
      </c>
      <c r="AC306" s="40">
        <f t="shared" si="83"/>
        <v>5599542856.3343992</v>
      </c>
    </row>
    <row r="307" spans="1:29" ht="24.9" customHeight="1">
      <c r="A307" s="35"/>
      <c r="B307" s="174" t="s">
        <v>735</v>
      </c>
      <c r="C307" s="175"/>
      <c r="D307" s="40"/>
      <c r="E307" s="40">
        <f>SUM(E296:E306)</f>
        <v>1020814534.9438</v>
      </c>
      <c r="F307" s="40">
        <f t="shared" ref="F307:N307" si="84">SUM(F296:F306)</f>
        <v>-88541087.579999998</v>
      </c>
      <c r="G307" s="40">
        <f t="shared" si="84"/>
        <v>550160906.98880005</v>
      </c>
      <c r="H307" s="40">
        <f t="shared" si="84"/>
        <v>674902150.98540008</v>
      </c>
      <c r="I307" s="40">
        <f t="shared" si="84"/>
        <v>65441929.484700002</v>
      </c>
      <c r="J307" s="40">
        <f t="shared" si="84"/>
        <v>67376327.787599996</v>
      </c>
      <c r="K307" s="40">
        <f t="shared" si="84"/>
        <v>0</v>
      </c>
      <c r="L307" s="40">
        <f t="shared" si="84"/>
        <v>67376327.787599996</v>
      </c>
      <c r="M307" s="40">
        <f t="shared" si="84"/>
        <v>1568200504.4871001</v>
      </c>
      <c r="N307" s="40">
        <f t="shared" si="84"/>
        <v>3858355267.0974002</v>
      </c>
      <c r="O307" s="43"/>
      <c r="P307" s="161">
        <v>32</v>
      </c>
      <c r="Q307" s="47">
        <v>1</v>
      </c>
      <c r="R307" s="161" t="s">
        <v>118</v>
      </c>
      <c r="S307" s="39" t="s">
        <v>736</v>
      </c>
      <c r="T307" s="39">
        <v>70848921.942200005</v>
      </c>
      <c r="U307" s="39">
        <f t="shared" si="78"/>
        <v>-8049189.7800000003</v>
      </c>
      <c r="V307" s="39">
        <v>38183534.638899997</v>
      </c>
      <c r="W307" s="39">
        <v>46841113.813500002</v>
      </c>
      <c r="X307" s="39">
        <v>6814438.5263</v>
      </c>
      <c r="Y307" s="39">
        <v>4676207.1118999999</v>
      </c>
      <c r="Z307" s="39">
        <f t="shared" si="80"/>
        <v>2338103.55595</v>
      </c>
      <c r="AA307" s="39">
        <f t="shared" si="74"/>
        <v>2338103.55595</v>
      </c>
      <c r="AB307" s="39">
        <v>265079375.5871</v>
      </c>
      <c r="AC307" s="45">
        <f t="shared" si="73"/>
        <v>422056298.28394997</v>
      </c>
    </row>
    <row r="308" spans="1:29" ht="24.9" customHeight="1">
      <c r="A308" s="167">
        <v>16</v>
      </c>
      <c r="B308" s="161" t="s">
        <v>737</v>
      </c>
      <c r="C308" s="35">
        <v>1</v>
      </c>
      <c r="D308" s="39" t="s">
        <v>738</v>
      </c>
      <c r="E308" s="39">
        <v>80102823.161799997</v>
      </c>
      <c r="F308" s="39">
        <f t="shared" si="76"/>
        <v>-8049189.7800000003</v>
      </c>
      <c r="G308" s="39">
        <v>43170860.4595</v>
      </c>
      <c r="H308" s="39">
        <v>52959245.584100001</v>
      </c>
      <c r="I308" s="39">
        <v>6078469.9452999998</v>
      </c>
      <c r="J308" s="39">
        <v>5286987.8761999998</v>
      </c>
      <c r="K308" s="39">
        <f>J308/2</f>
        <v>2643493.9380999999</v>
      </c>
      <c r="L308" s="39">
        <f t="shared" si="72"/>
        <v>2643493.9380999999</v>
      </c>
      <c r="M308" s="44">
        <v>121136334.8786</v>
      </c>
      <c r="N308" s="40">
        <f t="shared" si="77"/>
        <v>298042038.18739998</v>
      </c>
      <c r="O308" s="43"/>
      <c r="P308" s="162"/>
      <c r="Q308" s="47">
        <v>2</v>
      </c>
      <c r="R308" s="162"/>
      <c r="S308" s="39" t="s">
        <v>739</v>
      </c>
      <c r="T308" s="39">
        <v>88520225.6602</v>
      </c>
      <c r="U308" s="39">
        <f t="shared" si="78"/>
        <v>-8049189.7800000003</v>
      </c>
      <c r="V308" s="39">
        <v>47707361.101400003</v>
      </c>
      <c r="W308" s="39">
        <v>58524333.910599999</v>
      </c>
      <c r="X308" s="39">
        <v>7689108.3493999997</v>
      </c>
      <c r="Y308" s="39">
        <v>5842557.6200999999</v>
      </c>
      <c r="Z308" s="39">
        <f t="shared" si="80"/>
        <v>2921278.81005</v>
      </c>
      <c r="AA308" s="39">
        <f t="shared" si="74"/>
        <v>2921278.81005</v>
      </c>
      <c r="AB308" s="39">
        <v>285046223.74680001</v>
      </c>
      <c r="AC308" s="45">
        <f t="shared" si="73"/>
        <v>482359341.79844999</v>
      </c>
    </row>
    <row r="309" spans="1:29" ht="24.9" customHeight="1">
      <c r="A309" s="167"/>
      <c r="B309" s="162"/>
      <c r="C309" s="35">
        <v>2</v>
      </c>
      <c r="D309" s="39" t="s">
        <v>740</v>
      </c>
      <c r="E309" s="39">
        <v>75380794.289499998</v>
      </c>
      <c r="F309" s="39">
        <f t="shared" si="76"/>
        <v>-8049189.7800000003</v>
      </c>
      <c r="G309" s="39">
        <v>40625955.779700004</v>
      </c>
      <c r="H309" s="39">
        <v>49837319.579099998</v>
      </c>
      <c r="I309" s="39">
        <v>5816633.9293999998</v>
      </c>
      <c r="J309" s="39">
        <v>4975322.0894999998</v>
      </c>
      <c r="K309" s="39">
        <f t="shared" ref="K309:K334" si="85">J309/2</f>
        <v>2487661.0447499999</v>
      </c>
      <c r="L309" s="39">
        <f t="shared" si="72"/>
        <v>2487661.0447499999</v>
      </c>
      <c r="M309" s="44">
        <v>115159176.60250001</v>
      </c>
      <c r="N309" s="40">
        <f t="shared" si="77"/>
        <v>281258351.44495004</v>
      </c>
      <c r="O309" s="43"/>
      <c r="P309" s="162"/>
      <c r="Q309" s="47">
        <v>3</v>
      </c>
      <c r="R309" s="162"/>
      <c r="S309" s="39" t="s">
        <v>741</v>
      </c>
      <c r="T309" s="39">
        <v>81545695.622099996</v>
      </c>
      <c r="U309" s="39">
        <f t="shared" si="78"/>
        <v>-8049189.7800000003</v>
      </c>
      <c r="V309" s="39">
        <v>43948486.555399999</v>
      </c>
      <c r="W309" s="39">
        <v>53913187.454800002</v>
      </c>
      <c r="X309" s="39">
        <v>6700806.9850000003</v>
      </c>
      <c r="Y309" s="39">
        <v>5382221.0889999997</v>
      </c>
      <c r="Z309" s="39">
        <f t="shared" si="80"/>
        <v>2691110.5444999998</v>
      </c>
      <c r="AA309" s="39">
        <f t="shared" si="74"/>
        <v>2691110.5444999998</v>
      </c>
      <c r="AB309" s="39">
        <v>262485409.646</v>
      </c>
      <c r="AC309" s="45">
        <f t="shared" si="73"/>
        <v>443235507.02779996</v>
      </c>
    </row>
    <row r="310" spans="1:29" ht="24.9" customHeight="1">
      <c r="A310" s="167"/>
      <c r="B310" s="162"/>
      <c r="C310" s="35">
        <v>3</v>
      </c>
      <c r="D310" s="39" t="s">
        <v>742</v>
      </c>
      <c r="E310" s="39">
        <v>69251550.078799993</v>
      </c>
      <c r="F310" s="39">
        <f t="shared" si="76"/>
        <v>-8049189.7800000003</v>
      </c>
      <c r="G310" s="39">
        <v>37322642.162199996</v>
      </c>
      <c r="H310" s="39">
        <v>45785026.081900001</v>
      </c>
      <c r="I310" s="39">
        <v>5393771.4085999997</v>
      </c>
      <c r="J310" s="39">
        <v>4570776.5498000002</v>
      </c>
      <c r="K310" s="39">
        <f t="shared" si="85"/>
        <v>2285388.2749000001</v>
      </c>
      <c r="L310" s="39">
        <f t="shared" si="72"/>
        <v>2285388.2749000001</v>
      </c>
      <c r="M310" s="44">
        <v>105506126.3619</v>
      </c>
      <c r="N310" s="40">
        <f t="shared" si="77"/>
        <v>257495314.58829999</v>
      </c>
      <c r="O310" s="43"/>
      <c r="P310" s="162"/>
      <c r="Q310" s="47">
        <v>4</v>
      </c>
      <c r="R310" s="162"/>
      <c r="S310" s="39" t="s">
        <v>743</v>
      </c>
      <c r="T310" s="39">
        <v>87048396.216600001</v>
      </c>
      <c r="U310" s="39">
        <f t="shared" si="78"/>
        <v>-8049189.7800000003</v>
      </c>
      <c r="V310" s="39">
        <v>46914128.840400003</v>
      </c>
      <c r="W310" s="39">
        <v>57551247.396399997</v>
      </c>
      <c r="X310" s="39">
        <v>7282696.5357999997</v>
      </c>
      <c r="Y310" s="39">
        <v>5745413.1736000003</v>
      </c>
      <c r="Z310" s="39">
        <f t="shared" si="80"/>
        <v>2872706.5868000002</v>
      </c>
      <c r="AA310" s="39">
        <f t="shared" si="74"/>
        <v>2872706.5868000002</v>
      </c>
      <c r="AB310" s="39">
        <v>275768708.09689999</v>
      </c>
      <c r="AC310" s="45">
        <f t="shared" si="73"/>
        <v>469388693.89289999</v>
      </c>
    </row>
    <row r="311" spans="1:29" ht="24.9" customHeight="1">
      <c r="A311" s="167"/>
      <c r="B311" s="162"/>
      <c r="C311" s="35">
        <v>4</v>
      </c>
      <c r="D311" s="39" t="s">
        <v>744</v>
      </c>
      <c r="E311" s="39">
        <v>73654365.664800003</v>
      </c>
      <c r="F311" s="39">
        <f t="shared" si="76"/>
        <v>-8049189.7800000003</v>
      </c>
      <c r="G311" s="39">
        <v>39695509.057400003</v>
      </c>
      <c r="H311" s="39">
        <v>48695907.155500002</v>
      </c>
      <c r="I311" s="39">
        <v>5760468.7816000003</v>
      </c>
      <c r="J311" s="39">
        <v>4861373.4562999997</v>
      </c>
      <c r="K311" s="39">
        <f t="shared" si="85"/>
        <v>2430686.7281499999</v>
      </c>
      <c r="L311" s="39">
        <f t="shared" si="72"/>
        <v>2430686.7281499999</v>
      </c>
      <c r="M311" s="44">
        <v>113877045.9646</v>
      </c>
      <c r="N311" s="40">
        <f t="shared" si="77"/>
        <v>276064793.57205003</v>
      </c>
      <c r="O311" s="43"/>
      <c r="P311" s="162"/>
      <c r="Q311" s="47">
        <v>5</v>
      </c>
      <c r="R311" s="162"/>
      <c r="S311" s="39" t="s">
        <v>745</v>
      </c>
      <c r="T311" s="39">
        <v>80802689.603400007</v>
      </c>
      <c r="U311" s="39">
        <f t="shared" si="78"/>
        <v>-8049189.7800000003</v>
      </c>
      <c r="V311" s="39">
        <v>43548048.619599998</v>
      </c>
      <c r="W311" s="39">
        <v>53421955.851899996</v>
      </c>
      <c r="X311" s="39">
        <v>7378872.3426999999</v>
      </c>
      <c r="Y311" s="39">
        <v>5333180.8223000001</v>
      </c>
      <c r="Z311" s="39">
        <f t="shared" si="80"/>
        <v>2666590.4111500001</v>
      </c>
      <c r="AA311" s="39">
        <f t="shared" si="74"/>
        <v>2666590.4111500001</v>
      </c>
      <c r="AB311" s="39">
        <v>277964196.81959999</v>
      </c>
      <c r="AC311" s="45">
        <f t="shared" si="73"/>
        <v>457733163.86835003</v>
      </c>
    </row>
    <row r="312" spans="1:29" ht="24.9" customHeight="1">
      <c r="A312" s="167"/>
      <c r="B312" s="162"/>
      <c r="C312" s="35">
        <v>5</v>
      </c>
      <c r="D312" s="39" t="s">
        <v>746</v>
      </c>
      <c r="E312" s="39">
        <v>78980041.007200003</v>
      </c>
      <c r="F312" s="39">
        <f t="shared" si="76"/>
        <v>-8049189.7800000003</v>
      </c>
      <c r="G312" s="39">
        <v>42565744.811700001</v>
      </c>
      <c r="H312" s="39">
        <v>52216928.478200004</v>
      </c>
      <c r="I312" s="39">
        <v>5684435.8343000002</v>
      </c>
      <c r="J312" s="39">
        <v>5212881.4288999997</v>
      </c>
      <c r="K312" s="39">
        <f t="shared" si="85"/>
        <v>2606440.7144499999</v>
      </c>
      <c r="L312" s="39">
        <f t="shared" si="72"/>
        <v>2606440.7144499999</v>
      </c>
      <c r="M312" s="44">
        <v>112141375.8018</v>
      </c>
      <c r="N312" s="40">
        <f t="shared" si="77"/>
        <v>286145776.86764997</v>
      </c>
      <c r="O312" s="43"/>
      <c r="P312" s="162"/>
      <c r="Q312" s="47">
        <v>6</v>
      </c>
      <c r="R312" s="162"/>
      <c r="S312" s="39" t="s">
        <v>747</v>
      </c>
      <c r="T312" s="39">
        <v>80789187.609099999</v>
      </c>
      <c r="U312" s="39">
        <f t="shared" si="78"/>
        <v>-8049189.7800000003</v>
      </c>
      <c r="V312" s="39">
        <v>43540771.813600004</v>
      </c>
      <c r="W312" s="39">
        <v>53413029.132399999</v>
      </c>
      <c r="X312" s="39">
        <v>7328705.6200000001</v>
      </c>
      <c r="Y312" s="39">
        <v>5332289.6567000002</v>
      </c>
      <c r="Z312" s="39">
        <f t="shared" si="80"/>
        <v>2666144.8283500001</v>
      </c>
      <c r="AA312" s="39">
        <f t="shared" si="74"/>
        <v>2666144.8283500001</v>
      </c>
      <c r="AB312" s="39">
        <v>276818997.44410002</v>
      </c>
      <c r="AC312" s="45">
        <f t="shared" si="73"/>
        <v>456507646.66755003</v>
      </c>
    </row>
    <row r="313" spans="1:29" ht="24.9" customHeight="1">
      <c r="A313" s="167"/>
      <c r="B313" s="162"/>
      <c r="C313" s="35">
        <v>6</v>
      </c>
      <c r="D313" s="39" t="s">
        <v>748</v>
      </c>
      <c r="E313" s="39">
        <v>79244503.559900001</v>
      </c>
      <c r="F313" s="39">
        <f t="shared" si="76"/>
        <v>-8049189.7800000003</v>
      </c>
      <c r="G313" s="39">
        <v>42708275.068599999</v>
      </c>
      <c r="H313" s="39">
        <v>52391775.465099998</v>
      </c>
      <c r="I313" s="39">
        <v>5700019.0444999998</v>
      </c>
      <c r="J313" s="39">
        <v>5230336.6228999998</v>
      </c>
      <c r="K313" s="39">
        <f t="shared" si="85"/>
        <v>2615168.3114499999</v>
      </c>
      <c r="L313" s="39">
        <f t="shared" si="72"/>
        <v>2615168.3114499999</v>
      </c>
      <c r="M313" s="44">
        <v>112497107.28219999</v>
      </c>
      <c r="N313" s="40">
        <f t="shared" si="77"/>
        <v>287107658.95174998</v>
      </c>
      <c r="O313" s="43"/>
      <c r="P313" s="162"/>
      <c r="Q313" s="47">
        <v>7</v>
      </c>
      <c r="R313" s="162"/>
      <c r="S313" s="39" t="s">
        <v>749</v>
      </c>
      <c r="T313" s="39">
        <v>87556993.117799997</v>
      </c>
      <c r="U313" s="39">
        <f t="shared" si="78"/>
        <v>-8049189.7800000003</v>
      </c>
      <c r="V313" s="39">
        <v>47188233.609499998</v>
      </c>
      <c r="W313" s="39">
        <v>57887501.564900003</v>
      </c>
      <c r="X313" s="39">
        <v>7692789.9225000003</v>
      </c>
      <c r="Y313" s="39">
        <v>5778981.8487</v>
      </c>
      <c r="Z313" s="39">
        <f t="shared" si="80"/>
        <v>2889490.92435</v>
      </c>
      <c r="AA313" s="39">
        <f t="shared" si="74"/>
        <v>2889490.92435</v>
      </c>
      <c r="AB313" s="39">
        <v>285130266.21469998</v>
      </c>
      <c r="AC313" s="45">
        <f t="shared" si="73"/>
        <v>480296085.57375002</v>
      </c>
    </row>
    <row r="314" spans="1:29" ht="24.9" customHeight="1">
      <c r="A314" s="167"/>
      <c r="B314" s="162"/>
      <c r="C314" s="35">
        <v>7</v>
      </c>
      <c r="D314" s="39" t="s">
        <v>750</v>
      </c>
      <c r="E314" s="39">
        <v>70928010.207699999</v>
      </c>
      <c r="F314" s="39">
        <f t="shared" si="76"/>
        <v>-8049189.7800000003</v>
      </c>
      <c r="G314" s="39">
        <v>38226158.710500002</v>
      </c>
      <c r="H314" s="39">
        <v>46893402.2936</v>
      </c>
      <c r="I314" s="39">
        <v>5286000.7624000004</v>
      </c>
      <c r="J314" s="39">
        <v>4681427.1363000004</v>
      </c>
      <c r="K314" s="39">
        <f t="shared" si="85"/>
        <v>2340713.5681500002</v>
      </c>
      <c r="L314" s="39">
        <f t="shared" si="72"/>
        <v>2340713.5681500002</v>
      </c>
      <c r="M314" s="44">
        <v>103045952.1656</v>
      </c>
      <c r="N314" s="40">
        <f t="shared" si="77"/>
        <v>258671047.92794999</v>
      </c>
      <c r="O314" s="43"/>
      <c r="P314" s="162"/>
      <c r="Q314" s="47">
        <v>8</v>
      </c>
      <c r="R314" s="162"/>
      <c r="S314" s="39" t="s">
        <v>751</v>
      </c>
      <c r="T314" s="39">
        <v>84826163.9331</v>
      </c>
      <c r="U314" s="39">
        <f t="shared" si="78"/>
        <v>-8049189.7800000003</v>
      </c>
      <c r="V314" s="39">
        <v>45716472.178199999</v>
      </c>
      <c r="W314" s="39">
        <v>56082038.939099997</v>
      </c>
      <c r="X314" s="39">
        <v>7069789.4724000003</v>
      </c>
      <c r="Y314" s="39">
        <v>5598740.2515000002</v>
      </c>
      <c r="Z314" s="39">
        <f t="shared" si="80"/>
        <v>2799370.1257500001</v>
      </c>
      <c r="AA314" s="39">
        <f t="shared" si="74"/>
        <v>2799370.1257500001</v>
      </c>
      <c r="AB314" s="39">
        <v>270908493.53899997</v>
      </c>
      <c r="AC314" s="45">
        <f t="shared" si="73"/>
        <v>459353138.40754998</v>
      </c>
    </row>
    <row r="315" spans="1:29" ht="24.9" customHeight="1">
      <c r="A315" s="167"/>
      <c r="B315" s="162"/>
      <c r="C315" s="35">
        <v>8</v>
      </c>
      <c r="D315" s="39" t="s">
        <v>752</v>
      </c>
      <c r="E315" s="39">
        <v>75127452.676899999</v>
      </c>
      <c r="F315" s="39">
        <f t="shared" si="76"/>
        <v>-8049189.7800000003</v>
      </c>
      <c r="G315" s="39">
        <v>40489419.076300003</v>
      </c>
      <c r="H315" s="39">
        <v>49669825.0995</v>
      </c>
      <c r="I315" s="39">
        <v>5588270.6067000004</v>
      </c>
      <c r="J315" s="39">
        <v>4958600.9056000002</v>
      </c>
      <c r="K315" s="39">
        <f t="shared" si="85"/>
        <v>2479300.4528000001</v>
      </c>
      <c r="L315" s="39">
        <f t="shared" si="72"/>
        <v>2479300.4528000001</v>
      </c>
      <c r="M315" s="44">
        <v>109946128.5804</v>
      </c>
      <c r="N315" s="40">
        <f t="shared" si="77"/>
        <v>275251206.71259999</v>
      </c>
      <c r="O315" s="43"/>
      <c r="P315" s="162"/>
      <c r="Q315" s="47">
        <v>9</v>
      </c>
      <c r="R315" s="162"/>
      <c r="S315" s="39" t="s">
        <v>753</v>
      </c>
      <c r="T315" s="39">
        <v>80909461.744599998</v>
      </c>
      <c r="U315" s="39">
        <f t="shared" si="78"/>
        <v>-8049189.7800000003</v>
      </c>
      <c r="V315" s="39">
        <v>43605592.723899998</v>
      </c>
      <c r="W315" s="39">
        <v>53492547.272</v>
      </c>
      <c r="X315" s="39">
        <v>7186340.8820000002</v>
      </c>
      <c r="Y315" s="39">
        <v>5340228.0521999998</v>
      </c>
      <c r="Z315" s="39">
        <f t="shared" si="80"/>
        <v>2670114.0260999999</v>
      </c>
      <c r="AA315" s="39">
        <f t="shared" si="74"/>
        <v>2670114.0260999999</v>
      </c>
      <c r="AB315" s="39">
        <v>273569113.8513</v>
      </c>
      <c r="AC315" s="45">
        <f t="shared" si="73"/>
        <v>453383980.71990001</v>
      </c>
    </row>
    <row r="316" spans="1:29" ht="24.9" customHeight="1">
      <c r="A316" s="167"/>
      <c r="B316" s="162"/>
      <c r="C316" s="35">
        <v>9</v>
      </c>
      <c r="D316" s="39" t="s">
        <v>754</v>
      </c>
      <c r="E316" s="39">
        <v>84524460.366600007</v>
      </c>
      <c r="F316" s="39">
        <f t="shared" si="76"/>
        <v>-8049189.7800000003</v>
      </c>
      <c r="G316" s="39">
        <v>45553871.135399997</v>
      </c>
      <c r="H316" s="39">
        <v>55882570.398000002</v>
      </c>
      <c r="I316" s="39">
        <v>6111096.2998000002</v>
      </c>
      <c r="J316" s="39">
        <v>5578827.057</v>
      </c>
      <c r="K316" s="39">
        <f t="shared" si="85"/>
        <v>2789413.5285</v>
      </c>
      <c r="L316" s="39">
        <f t="shared" si="72"/>
        <v>2789413.5285</v>
      </c>
      <c r="M316" s="44">
        <v>121881125.02500001</v>
      </c>
      <c r="N316" s="40">
        <f t="shared" si="77"/>
        <v>308693346.97329998</v>
      </c>
      <c r="O316" s="43"/>
      <c r="P316" s="162"/>
      <c r="Q316" s="47">
        <v>10</v>
      </c>
      <c r="R316" s="162"/>
      <c r="S316" s="39" t="s">
        <v>755</v>
      </c>
      <c r="T316" s="39">
        <v>94879366.020199999</v>
      </c>
      <c r="U316" s="39">
        <f t="shared" si="78"/>
        <v>-8049189.7800000003</v>
      </c>
      <c r="V316" s="39">
        <v>51134575.652400002</v>
      </c>
      <c r="W316" s="39">
        <v>62728621.134599999</v>
      </c>
      <c r="X316" s="39">
        <v>7689415.1471999995</v>
      </c>
      <c r="Y316" s="39">
        <v>6262276.8842000002</v>
      </c>
      <c r="Z316" s="39">
        <f t="shared" si="80"/>
        <v>3131138.4421000001</v>
      </c>
      <c r="AA316" s="39">
        <f t="shared" si="74"/>
        <v>3131138.4421000001</v>
      </c>
      <c r="AB316" s="39">
        <v>285053227.28579998</v>
      </c>
      <c r="AC316" s="45">
        <f t="shared" si="73"/>
        <v>496567153.90229994</v>
      </c>
    </row>
    <row r="317" spans="1:29" ht="24.9" customHeight="1">
      <c r="A317" s="167"/>
      <c r="B317" s="162"/>
      <c r="C317" s="35">
        <v>10</v>
      </c>
      <c r="D317" s="39" t="s">
        <v>756</v>
      </c>
      <c r="E317" s="39">
        <v>74707793.252900004</v>
      </c>
      <c r="F317" s="39">
        <f t="shared" si="76"/>
        <v>-8049189.7800000003</v>
      </c>
      <c r="G317" s="39">
        <v>40263246.542999998</v>
      </c>
      <c r="H317" s="39">
        <v>49392371.126999997</v>
      </c>
      <c r="I317" s="39">
        <v>5748567.1445000004</v>
      </c>
      <c r="J317" s="39">
        <v>4930902.3277000003</v>
      </c>
      <c r="K317" s="39">
        <f t="shared" si="85"/>
        <v>2465451.1638500001</v>
      </c>
      <c r="L317" s="39">
        <f t="shared" si="72"/>
        <v>2465451.1638500001</v>
      </c>
      <c r="M317" s="44">
        <v>113605356.95209999</v>
      </c>
      <c r="N317" s="40">
        <f t="shared" si="77"/>
        <v>278133596.40335</v>
      </c>
      <c r="O317" s="43"/>
      <c r="P317" s="162"/>
      <c r="Q317" s="47">
        <v>11</v>
      </c>
      <c r="R317" s="162"/>
      <c r="S317" s="39" t="s">
        <v>757</v>
      </c>
      <c r="T317" s="39">
        <v>84499591.015900001</v>
      </c>
      <c r="U317" s="39">
        <f t="shared" si="78"/>
        <v>-8049189.7800000003</v>
      </c>
      <c r="V317" s="39">
        <v>45540467.971600004</v>
      </c>
      <c r="W317" s="39">
        <v>55866128.255199999</v>
      </c>
      <c r="X317" s="39">
        <v>7471207.8880000003</v>
      </c>
      <c r="Y317" s="39">
        <v>5577185.6173</v>
      </c>
      <c r="Z317" s="39">
        <f t="shared" si="80"/>
        <v>2788592.80865</v>
      </c>
      <c r="AA317" s="39">
        <f t="shared" si="74"/>
        <v>2788592.80865</v>
      </c>
      <c r="AB317" s="39">
        <v>280072020.55430001</v>
      </c>
      <c r="AC317" s="45">
        <f t="shared" si="73"/>
        <v>468188818.71364999</v>
      </c>
    </row>
    <row r="318" spans="1:29" ht="24.9" customHeight="1">
      <c r="A318" s="167"/>
      <c r="B318" s="162"/>
      <c r="C318" s="35">
        <v>11</v>
      </c>
      <c r="D318" s="39" t="s">
        <v>758</v>
      </c>
      <c r="E318" s="39">
        <v>92148927.528600007</v>
      </c>
      <c r="F318" s="39">
        <f t="shared" si="76"/>
        <v>-8049189.7800000003</v>
      </c>
      <c r="G318" s="39">
        <v>49663024.782399997</v>
      </c>
      <c r="H318" s="39">
        <v>60923416.811899997</v>
      </c>
      <c r="I318" s="39">
        <v>6521771.5443000002</v>
      </c>
      <c r="J318" s="39">
        <v>6082061.0738000004</v>
      </c>
      <c r="K318" s="39">
        <f t="shared" si="85"/>
        <v>3041030.5369000002</v>
      </c>
      <c r="L318" s="39">
        <f t="shared" si="72"/>
        <v>3041030.5369000002</v>
      </c>
      <c r="M318" s="44">
        <v>131255965.7167</v>
      </c>
      <c r="N318" s="40">
        <f t="shared" si="77"/>
        <v>335504947.14080006</v>
      </c>
      <c r="O318" s="43"/>
      <c r="P318" s="162"/>
      <c r="Q318" s="47">
        <v>12</v>
      </c>
      <c r="R318" s="162"/>
      <c r="S318" s="39" t="s">
        <v>759</v>
      </c>
      <c r="T318" s="39">
        <v>80873357.369900003</v>
      </c>
      <c r="U318" s="39">
        <f t="shared" si="78"/>
        <v>-8049189.7800000003</v>
      </c>
      <c r="V318" s="39">
        <v>43586134.521700002</v>
      </c>
      <c r="W318" s="39">
        <v>53468677.196400002</v>
      </c>
      <c r="X318" s="39">
        <v>7057538.7205999997</v>
      </c>
      <c r="Y318" s="39">
        <v>5337845.0727000004</v>
      </c>
      <c r="Z318" s="39">
        <f t="shared" si="80"/>
        <v>2668922.5363500002</v>
      </c>
      <c r="AA318" s="39">
        <f t="shared" si="74"/>
        <v>2668922.5363500002</v>
      </c>
      <c r="AB318" s="39">
        <v>270628834.98210001</v>
      </c>
      <c r="AC318" s="45">
        <f t="shared" si="73"/>
        <v>450234275.54705006</v>
      </c>
    </row>
    <row r="319" spans="1:29" ht="24.9" customHeight="1">
      <c r="A319" s="167"/>
      <c r="B319" s="162"/>
      <c r="C319" s="35">
        <v>12</v>
      </c>
      <c r="D319" s="39" t="s">
        <v>760</v>
      </c>
      <c r="E319" s="39">
        <v>78261658.689600006</v>
      </c>
      <c r="F319" s="39">
        <f t="shared" si="76"/>
        <v>-8049189.7800000003</v>
      </c>
      <c r="G319" s="39">
        <v>42178577.648699999</v>
      </c>
      <c r="H319" s="39">
        <v>51741976.609099999</v>
      </c>
      <c r="I319" s="39">
        <v>5700579.7438000003</v>
      </c>
      <c r="J319" s="39">
        <v>5165466.3885000004</v>
      </c>
      <c r="K319" s="39">
        <f t="shared" si="85"/>
        <v>2582733.1942500002</v>
      </c>
      <c r="L319" s="39">
        <f t="shared" si="72"/>
        <v>2582733.1942500002</v>
      </c>
      <c r="M319" s="44">
        <v>112509906.85349999</v>
      </c>
      <c r="N319" s="40">
        <f t="shared" si="77"/>
        <v>284926242.95894998</v>
      </c>
      <c r="O319" s="43"/>
      <c r="P319" s="162"/>
      <c r="Q319" s="47">
        <v>13</v>
      </c>
      <c r="R319" s="162"/>
      <c r="S319" s="39" t="s">
        <v>761</v>
      </c>
      <c r="T319" s="39">
        <v>96010732.103200004</v>
      </c>
      <c r="U319" s="39">
        <f t="shared" si="78"/>
        <v>-8049189.7800000003</v>
      </c>
      <c r="V319" s="39">
        <v>51744317.548699997</v>
      </c>
      <c r="W319" s="39">
        <v>63476613.425800003</v>
      </c>
      <c r="X319" s="39">
        <v>8162973.3524000002</v>
      </c>
      <c r="Y319" s="39">
        <v>6336949.8924000002</v>
      </c>
      <c r="Z319" s="39">
        <f t="shared" si="80"/>
        <v>3168474.9462000001</v>
      </c>
      <c r="AA319" s="39">
        <f t="shared" si="74"/>
        <v>3168474.9462000001</v>
      </c>
      <c r="AB319" s="39">
        <v>295863551.9691</v>
      </c>
      <c r="AC319" s="45">
        <f t="shared" si="73"/>
        <v>510377473.5654</v>
      </c>
    </row>
    <row r="320" spans="1:29" ht="24.9" customHeight="1">
      <c r="A320" s="167"/>
      <c r="B320" s="162"/>
      <c r="C320" s="35">
        <v>13</v>
      </c>
      <c r="D320" s="39" t="s">
        <v>762</v>
      </c>
      <c r="E320" s="39">
        <v>70699556.153400004</v>
      </c>
      <c r="F320" s="39">
        <f t="shared" si="76"/>
        <v>-8049189.7800000003</v>
      </c>
      <c r="G320" s="39">
        <v>38103034.983900003</v>
      </c>
      <c r="H320" s="39">
        <v>46742361.994599998</v>
      </c>
      <c r="I320" s="39">
        <v>5543774.3528000005</v>
      </c>
      <c r="J320" s="39">
        <v>4666348.5938999997</v>
      </c>
      <c r="K320" s="39">
        <f t="shared" si="85"/>
        <v>2333174.2969499999</v>
      </c>
      <c r="L320" s="39">
        <f t="shared" si="72"/>
        <v>2333174.2969499999</v>
      </c>
      <c r="M320" s="44">
        <v>108930373.9254</v>
      </c>
      <c r="N320" s="40">
        <f t="shared" si="77"/>
        <v>264303085.92704999</v>
      </c>
      <c r="O320" s="43"/>
      <c r="P320" s="162"/>
      <c r="Q320" s="47">
        <v>14</v>
      </c>
      <c r="R320" s="162"/>
      <c r="S320" s="39" t="s">
        <v>763</v>
      </c>
      <c r="T320" s="39">
        <v>117575554.57709999</v>
      </c>
      <c r="U320" s="39">
        <f t="shared" si="78"/>
        <v>-8049189.7800000003</v>
      </c>
      <c r="V320" s="39">
        <v>63366528.915399998</v>
      </c>
      <c r="W320" s="39">
        <v>77733997.676400006</v>
      </c>
      <c r="X320" s="39">
        <v>9967494.2777999993</v>
      </c>
      <c r="Y320" s="39">
        <v>7760282.4351000004</v>
      </c>
      <c r="Z320" s="39">
        <f t="shared" si="80"/>
        <v>3880141.2175500002</v>
      </c>
      <c r="AA320" s="39">
        <f t="shared" si="74"/>
        <v>3880141.2175500002</v>
      </c>
      <c r="AB320" s="39">
        <v>337056919.30129999</v>
      </c>
      <c r="AC320" s="45">
        <f t="shared" si="73"/>
        <v>601531446.18554997</v>
      </c>
    </row>
    <row r="321" spans="1:29" ht="24.9" customHeight="1">
      <c r="A321" s="167"/>
      <c r="B321" s="162"/>
      <c r="C321" s="35">
        <v>14</v>
      </c>
      <c r="D321" s="39" t="s">
        <v>764</v>
      </c>
      <c r="E321" s="39">
        <v>68802183.847000003</v>
      </c>
      <c r="F321" s="39">
        <f t="shared" si="76"/>
        <v>-8049189.7800000003</v>
      </c>
      <c r="G321" s="39">
        <v>37080459.351199999</v>
      </c>
      <c r="H321" s="39">
        <v>45487931.726400003</v>
      </c>
      <c r="I321" s="39">
        <v>5367757.0746999998</v>
      </c>
      <c r="J321" s="39">
        <v>4541117.2477000002</v>
      </c>
      <c r="K321" s="39">
        <f t="shared" si="85"/>
        <v>2270558.6238500001</v>
      </c>
      <c r="L321" s="39">
        <f t="shared" si="72"/>
        <v>2270558.6238500001</v>
      </c>
      <c r="M321" s="44">
        <v>104912274.55580001</v>
      </c>
      <c r="N321" s="40">
        <f t="shared" si="77"/>
        <v>255871975.39895004</v>
      </c>
      <c r="O321" s="43"/>
      <c r="P321" s="162"/>
      <c r="Q321" s="47">
        <v>15</v>
      </c>
      <c r="R321" s="162"/>
      <c r="S321" s="39" t="s">
        <v>765</v>
      </c>
      <c r="T321" s="39">
        <v>94923834.369499996</v>
      </c>
      <c r="U321" s="39">
        <f t="shared" si="78"/>
        <v>-8049189.7800000003</v>
      </c>
      <c r="V321" s="39">
        <v>51158541.560599998</v>
      </c>
      <c r="W321" s="39">
        <v>62758020.975100003</v>
      </c>
      <c r="X321" s="39">
        <v>8044179.1453999998</v>
      </c>
      <c r="Y321" s="39">
        <v>6265211.9072000002</v>
      </c>
      <c r="Z321" s="39">
        <f t="shared" si="80"/>
        <v>3132605.9536000001</v>
      </c>
      <c r="AA321" s="39">
        <f t="shared" si="74"/>
        <v>3132605.9536000001</v>
      </c>
      <c r="AB321" s="39">
        <v>293151733.37190002</v>
      </c>
      <c r="AC321" s="45">
        <f t="shared" si="73"/>
        <v>505119725.59609997</v>
      </c>
    </row>
    <row r="322" spans="1:29" ht="24.9" customHeight="1">
      <c r="A322" s="167"/>
      <c r="B322" s="162"/>
      <c r="C322" s="35">
        <v>15</v>
      </c>
      <c r="D322" s="39" t="s">
        <v>766</v>
      </c>
      <c r="E322" s="39">
        <v>61291839.559900001</v>
      </c>
      <c r="F322" s="39">
        <f t="shared" si="76"/>
        <v>-8049189.7800000003</v>
      </c>
      <c r="G322" s="39">
        <v>33032811.4353</v>
      </c>
      <c r="H322" s="39">
        <v>40522536.602700002</v>
      </c>
      <c r="I322" s="39">
        <v>4856568.5378</v>
      </c>
      <c r="J322" s="39">
        <v>4045415.628</v>
      </c>
      <c r="K322" s="39">
        <f t="shared" si="85"/>
        <v>2022707.814</v>
      </c>
      <c r="L322" s="39">
        <f t="shared" si="72"/>
        <v>2022707.814</v>
      </c>
      <c r="M322" s="44">
        <v>93242929.590100005</v>
      </c>
      <c r="N322" s="40">
        <f t="shared" si="77"/>
        <v>226920203.75980002</v>
      </c>
      <c r="O322" s="43"/>
      <c r="P322" s="162"/>
      <c r="Q322" s="47">
        <v>16</v>
      </c>
      <c r="R322" s="162"/>
      <c r="S322" s="39" t="s">
        <v>767</v>
      </c>
      <c r="T322" s="39">
        <v>95786471.848299995</v>
      </c>
      <c r="U322" s="39">
        <f t="shared" si="78"/>
        <v>-8049189.7800000003</v>
      </c>
      <c r="V322" s="39">
        <v>51623454.041299999</v>
      </c>
      <c r="W322" s="39">
        <v>63328345.818700001</v>
      </c>
      <c r="X322" s="39">
        <v>8054991.1215000004</v>
      </c>
      <c r="Y322" s="39">
        <v>6322148.1512000002</v>
      </c>
      <c r="Z322" s="39">
        <f t="shared" si="80"/>
        <v>3161074.0756000001</v>
      </c>
      <c r="AA322" s="39">
        <f t="shared" si="74"/>
        <v>3161074.0756000001</v>
      </c>
      <c r="AB322" s="39">
        <v>293398547.74589998</v>
      </c>
      <c r="AC322" s="45">
        <f t="shared" si="73"/>
        <v>507303694.87129998</v>
      </c>
    </row>
    <row r="323" spans="1:29" ht="24.9" customHeight="1">
      <c r="A323" s="167"/>
      <c r="B323" s="162"/>
      <c r="C323" s="35">
        <v>16</v>
      </c>
      <c r="D323" s="39" t="s">
        <v>768</v>
      </c>
      <c r="E323" s="39">
        <v>66439553.5836</v>
      </c>
      <c r="F323" s="39">
        <f t="shared" si="76"/>
        <v>-8049189.7800000003</v>
      </c>
      <c r="G323" s="39">
        <v>35807136.172300003</v>
      </c>
      <c r="H323" s="39">
        <v>43925900.434600003</v>
      </c>
      <c r="I323" s="39">
        <v>5258177.3797000004</v>
      </c>
      <c r="J323" s="39">
        <v>4385177.7056999998</v>
      </c>
      <c r="K323" s="39">
        <f t="shared" si="85"/>
        <v>2192588.8528499999</v>
      </c>
      <c r="L323" s="39">
        <f t="shared" si="72"/>
        <v>2192588.8528499999</v>
      </c>
      <c r="M323" s="44">
        <v>102410803.6296</v>
      </c>
      <c r="N323" s="40">
        <f t="shared" si="77"/>
        <v>247984970.27265</v>
      </c>
      <c r="O323" s="43"/>
      <c r="P323" s="162"/>
      <c r="Q323" s="47">
        <v>17</v>
      </c>
      <c r="R323" s="162"/>
      <c r="S323" s="39" t="s">
        <v>769</v>
      </c>
      <c r="T323" s="39">
        <v>65809584.724100001</v>
      </c>
      <c r="U323" s="39">
        <f t="shared" si="78"/>
        <v>-8049189.7800000003</v>
      </c>
      <c r="V323" s="39">
        <v>35467618.8288</v>
      </c>
      <c r="W323" s="39">
        <v>43509402.310999997</v>
      </c>
      <c r="X323" s="39">
        <v>5840472.0225999998</v>
      </c>
      <c r="Y323" s="39">
        <v>4343598.1759000001</v>
      </c>
      <c r="Z323" s="39">
        <f t="shared" si="80"/>
        <v>2171799.0879500001</v>
      </c>
      <c r="AA323" s="39">
        <f t="shared" si="74"/>
        <v>2171799.0879500001</v>
      </c>
      <c r="AB323" s="39">
        <v>242845795.80809999</v>
      </c>
      <c r="AC323" s="45">
        <f t="shared" si="73"/>
        <v>387595483.00255001</v>
      </c>
    </row>
    <row r="324" spans="1:29" ht="24.9" customHeight="1">
      <c r="A324" s="167"/>
      <c r="B324" s="162"/>
      <c r="C324" s="35">
        <v>17</v>
      </c>
      <c r="D324" s="39" t="s">
        <v>770</v>
      </c>
      <c r="E324" s="39">
        <v>77997652.701700002</v>
      </c>
      <c r="F324" s="39">
        <f t="shared" si="76"/>
        <v>-8049189.7800000003</v>
      </c>
      <c r="G324" s="39">
        <v>42036293.454400003</v>
      </c>
      <c r="H324" s="39">
        <v>51567431.475699998</v>
      </c>
      <c r="I324" s="39">
        <v>5521536.8051000005</v>
      </c>
      <c r="J324" s="39">
        <v>5148041.3289000001</v>
      </c>
      <c r="K324" s="39">
        <f t="shared" si="85"/>
        <v>2574020.66445</v>
      </c>
      <c r="L324" s="39">
        <f t="shared" si="72"/>
        <v>2574020.66445</v>
      </c>
      <c r="M324" s="44">
        <v>108422738.0993</v>
      </c>
      <c r="N324" s="40">
        <f t="shared" si="77"/>
        <v>280070483.42065001</v>
      </c>
      <c r="O324" s="43"/>
      <c r="P324" s="162"/>
      <c r="Q324" s="47">
        <v>18</v>
      </c>
      <c r="R324" s="162"/>
      <c r="S324" s="39" t="s">
        <v>771</v>
      </c>
      <c r="T324" s="39">
        <v>80978975.105399996</v>
      </c>
      <c r="U324" s="39">
        <f t="shared" si="78"/>
        <v>-8049189.7800000003</v>
      </c>
      <c r="V324" s="39">
        <v>43643056.467200004</v>
      </c>
      <c r="W324" s="39">
        <v>53538505.391900003</v>
      </c>
      <c r="X324" s="39">
        <v>7399247.9453999996</v>
      </c>
      <c r="Y324" s="39">
        <v>5344816.1090000002</v>
      </c>
      <c r="Z324" s="39">
        <f t="shared" si="80"/>
        <v>2672408.0545000001</v>
      </c>
      <c r="AA324" s="39">
        <f t="shared" si="74"/>
        <v>2672408.0545000001</v>
      </c>
      <c r="AB324" s="39">
        <v>278429328.4091</v>
      </c>
      <c r="AC324" s="45">
        <f t="shared" si="73"/>
        <v>458612331.59350002</v>
      </c>
    </row>
    <row r="325" spans="1:29" ht="24.9" customHeight="1">
      <c r="A325" s="167"/>
      <c r="B325" s="162"/>
      <c r="C325" s="35">
        <v>18</v>
      </c>
      <c r="D325" s="39" t="s">
        <v>772</v>
      </c>
      <c r="E325" s="39">
        <v>84423281.014899999</v>
      </c>
      <c r="F325" s="39">
        <f t="shared" si="76"/>
        <v>-8049189.7800000003</v>
      </c>
      <c r="G325" s="39">
        <v>45499341.226199999</v>
      </c>
      <c r="H325" s="39">
        <v>55815676.599100001</v>
      </c>
      <c r="I325" s="39">
        <v>5939733.8842000002</v>
      </c>
      <c r="J325" s="39">
        <v>5572148.9652000004</v>
      </c>
      <c r="K325" s="39">
        <f t="shared" si="85"/>
        <v>2786074.4826000002</v>
      </c>
      <c r="L325" s="39">
        <f t="shared" ref="L325:L388" si="86">J325-K325</f>
        <v>2786074.4826000002</v>
      </c>
      <c r="M325" s="44">
        <v>117969286.24699999</v>
      </c>
      <c r="N325" s="40">
        <f t="shared" si="77"/>
        <v>304384203.67399997</v>
      </c>
      <c r="O325" s="43"/>
      <c r="P325" s="162"/>
      <c r="Q325" s="47">
        <v>19</v>
      </c>
      <c r="R325" s="162"/>
      <c r="S325" s="39" t="s">
        <v>773</v>
      </c>
      <c r="T325" s="39">
        <v>64183822.111599997</v>
      </c>
      <c r="U325" s="39">
        <f t="shared" si="78"/>
        <v>-8049189.7800000003</v>
      </c>
      <c r="V325" s="39">
        <v>34591425.355099998</v>
      </c>
      <c r="W325" s="39">
        <v>42434544.296599999</v>
      </c>
      <c r="X325" s="39">
        <v>6112178.4627999999</v>
      </c>
      <c r="Y325" s="39">
        <v>4236293.7529999996</v>
      </c>
      <c r="Z325" s="39">
        <f t="shared" si="80"/>
        <v>2118146.8764999998</v>
      </c>
      <c r="AA325" s="39">
        <f t="shared" si="74"/>
        <v>2118146.8764999998</v>
      </c>
      <c r="AB325" s="39">
        <v>249048274.83860001</v>
      </c>
      <c r="AC325" s="45">
        <f t="shared" si="73"/>
        <v>390439202.16120005</v>
      </c>
    </row>
    <row r="326" spans="1:29" ht="24.9" customHeight="1">
      <c r="A326" s="167"/>
      <c r="B326" s="162"/>
      <c r="C326" s="35">
        <v>19</v>
      </c>
      <c r="D326" s="39" t="s">
        <v>774</v>
      </c>
      <c r="E326" s="39">
        <v>73967147.628099993</v>
      </c>
      <c r="F326" s="39">
        <f t="shared" si="76"/>
        <v>-8049189.7800000003</v>
      </c>
      <c r="G326" s="39">
        <v>39864080.725100003</v>
      </c>
      <c r="H326" s="39">
        <v>48902700.076800004</v>
      </c>
      <c r="I326" s="39">
        <v>5407587.8868000004</v>
      </c>
      <c r="J326" s="39">
        <v>4882017.8529000003</v>
      </c>
      <c r="K326" s="39">
        <f t="shared" si="85"/>
        <v>2441008.9264500001</v>
      </c>
      <c r="L326" s="39">
        <f t="shared" si="86"/>
        <v>2441008.9264500001</v>
      </c>
      <c r="M326" s="44">
        <v>105821527.1178</v>
      </c>
      <c r="N326" s="40">
        <f t="shared" si="77"/>
        <v>268354862.58104998</v>
      </c>
      <c r="O326" s="43"/>
      <c r="P326" s="162"/>
      <c r="Q326" s="47">
        <v>20</v>
      </c>
      <c r="R326" s="162"/>
      <c r="S326" s="39" t="s">
        <v>775</v>
      </c>
      <c r="T326" s="39">
        <v>69425676.279200003</v>
      </c>
      <c r="U326" s="39">
        <f t="shared" si="78"/>
        <v>-8049189.7800000003</v>
      </c>
      <c r="V326" s="39">
        <v>37416486.269100003</v>
      </c>
      <c r="W326" s="39">
        <v>45900148.019599997</v>
      </c>
      <c r="X326" s="39">
        <v>6653253.3328999998</v>
      </c>
      <c r="Y326" s="39">
        <v>4582269.3170999996</v>
      </c>
      <c r="Z326" s="39">
        <f t="shared" si="80"/>
        <v>2291134.6585499998</v>
      </c>
      <c r="AA326" s="39">
        <f t="shared" si="74"/>
        <v>2291134.6585499998</v>
      </c>
      <c r="AB326" s="39">
        <v>261399861.10249999</v>
      </c>
      <c r="AC326" s="45">
        <f t="shared" si="73"/>
        <v>415037369.88185</v>
      </c>
    </row>
    <row r="327" spans="1:29" ht="24.9" customHeight="1">
      <c r="A327" s="167"/>
      <c r="B327" s="162"/>
      <c r="C327" s="35">
        <v>20</v>
      </c>
      <c r="D327" s="39" t="s">
        <v>776</v>
      </c>
      <c r="E327" s="39">
        <v>65712063.0154</v>
      </c>
      <c r="F327" s="39">
        <f t="shared" si="76"/>
        <v>-8049189.7800000003</v>
      </c>
      <c r="G327" s="39">
        <v>35415060.181000002</v>
      </c>
      <c r="H327" s="39">
        <v>43444926.729199998</v>
      </c>
      <c r="I327" s="39">
        <v>5058578.9912999999</v>
      </c>
      <c r="J327" s="39">
        <v>4337161.4978</v>
      </c>
      <c r="K327" s="39">
        <f t="shared" si="85"/>
        <v>2168580.7489</v>
      </c>
      <c r="L327" s="39">
        <f t="shared" si="86"/>
        <v>2168580.7489</v>
      </c>
      <c r="M327" s="44">
        <v>97854397.763099998</v>
      </c>
      <c r="N327" s="40">
        <f t="shared" si="77"/>
        <v>241604417.6489</v>
      </c>
      <c r="O327" s="43"/>
      <c r="P327" s="162"/>
      <c r="Q327" s="47">
        <v>21</v>
      </c>
      <c r="R327" s="162"/>
      <c r="S327" s="39" t="s">
        <v>777</v>
      </c>
      <c r="T327" s="39">
        <v>71704087.295499995</v>
      </c>
      <c r="U327" s="39">
        <f t="shared" si="78"/>
        <v>-8049189.7800000003</v>
      </c>
      <c r="V327" s="39">
        <v>38644420.069399998</v>
      </c>
      <c r="W327" s="39">
        <v>47406498.530000001</v>
      </c>
      <c r="X327" s="39">
        <v>6348317.5219000001</v>
      </c>
      <c r="Y327" s="39">
        <v>4732650.1769000003</v>
      </c>
      <c r="Z327" s="39">
        <f t="shared" si="80"/>
        <v>2366325.0884500002</v>
      </c>
      <c r="AA327" s="39">
        <f t="shared" si="74"/>
        <v>2366325.0884500002</v>
      </c>
      <c r="AB327" s="39">
        <v>254438826.34889999</v>
      </c>
      <c r="AC327" s="45">
        <f t="shared" si="73"/>
        <v>412859285.07414997</v>
      </c>
    </row>
    <row r="328" spans="1:29" ht="24.9" customHeight="1">
      <c r="A328" s="167"/>
      <c r="B328" s="162"/>
      <c r="C328" s="35">
        <v>21</v>
      </c>
      <c r="D328" s="39" t="s">
        <v>778</v>
      </c>
      <c r="E328" s="39">
        <v>72274239.697600007</v>
      </c>
      <c r="F328" s="39">
        <f t="shared" si="76"/>
        <v>-8049189.7800000003</v>
      </c>
      <c r="G328" s="39">
        <v>38951699.748400003</v>
      </c>
      <c r="H328" s="39">
        <v>47783449.552299999</v>
      </c>
      <c r="I328" s="39">
        <v>5518458.2483000001</v>
      </c>
      <c r="J328" s="39">
        <v>4770281.67</v>
      </c>
      <c r="K328" s="39">
        <f t="shared" si="85"/>
        <v>2385140.835</v>
      </c>
      <c r="L328" s="39">
        <f t="shared" si="86"/>
        <v>2385140.835</v>
      </c>
      <c r="M328" s="44">
        <v>108352461.20810001</v>
      </c>
      <c r="N328" s="40">
        <f t="shared" si="77"/>
        <v>267216259.5097</v>
      </c>
      <c r="O328" s="43"/>
      <c r="P328" s="162"/>
      <c r="Q328" s="47">
        <v>22</v>
      </c>
      <c r="R328" s="162"/>
      <c r="S328" s="39" t="s">
        <v>779</v>
      </c>
      <c r="T328" s="39">
        <v>133163800.245</v>
      </c>
      <c r="U328" s="39">
        <f t="shared" si="78"/>
        <v>-8049189.7800000003</v>
      </c>
      <c r="V328" s="39">
        <v>71767705.702700004</v>
      </c>
      <c r="W328" s="39">
        <v>88040023.081799999</v>
      </c>
      <c r="X328" s="39">
        <v>10774964.813100001</v>
      </c>
      <c r="Y328" s="39">
        <v>8789145.8709999993</v>
      </c>
      <c r="Z328" s="39">
        <f t="shared" si="80"/>
        <v>4394572.9354999997</v>
      </c>
      <c r="AA328" s="39">
        <f t="shared" si="74"/>
        <v>4394572.9354999997</v>
      </c>
      <c r="AB328" s="39">
        <v>355489750.92079997</v>
      </c>
      <c r="AC328" s="45">
        <f t="shared" ref="AC328:AC391" si="87">T328+U328+V328+W328+X328+AA328+AB328</f>
        <v>655581627.91890001</v>
      </c>
    </row>
    <row r="329" spans="1:29" ht="24.9" customHeight="1">
      <c r="A329" s="167"/>
      <c r="B329" s="162"/>
      <c r="C329" s="35">
        <v>22</v>
      </c>
      <c r="D329" s="39" t="s">
        <v>780</v>
      </c>
      <c r="E329" s="39">
        <v>70307159.795499995</v>
      </c>
      <c r="F329" s="39">
        <f t="shared" si="76"/>
        <v>-8049189.7800000003</v>
      </c>
      <c r="G329" s="39">
        <v>37891555.690899998</v>
      </c>
      <c r="H329" s="39">
        <v>46482932.747699998</v>
      </c>
      <c r="I329" s="39">
        <v>5278161.5506999996</v>
      </c>
      <c r="J329" s="39">
        <v>4640449.4469999997</v>
      </c>
      <c r="K329" s="39">
        <f t="shared" si="85"/>
        <v>2320224.7234999998</v>
      </c>
      <c r="L329" s="39">
        <f t="shared" si="86"/>
        <v>2320224.7234999998</v>
      </c>
      <c r="M329" s="44">
        <v>102866999.66940001</v>
      </c>
      <c r="N329" s="40">
        <f t="shared" si="77"/>
        <v>257097844.39770001</v>
      </c>
      <c r="O329" s="43"/>
      <c r="P329" s="163"/>
      <c r="Q329" s="47">
        <v>23</v>
      </c>
      <c r="R329" s="163"/>
      <c r="S329" s="39" t="s">
        <v>781</v>
      </c>
      <c r="T329" s="39">
        <v>78817812.945800006</v>
      </c>
      <c r="U329" s="39">
        <f t="shared" si="78"/>
        <v>-8049189.7800000003</v>
      </c>
      <c r="V329" s="39">
        <v>42478313.124300003</v>
      </c>
      <c r="W329" s="39">
        <v>52109672.885899998</v>
      </c>
      <c r="X329" s="39">
        <v>6296585.0727000004</v>
      </c>
      <c r="Y329" s="39">
        <v>5202173.9687000001</v>
      </c>
      <c r="Z329" s="39">
        <f t="shared" si="80"/>
        <v>2601086.98435</v>
      </c>
      <c r="AA329" s="39">
        <f t="shared" si="74"/>
        <v>2601086.98435</v>
      </c>
      <c r="AB329" s="39">
        <v>253257884.7744</v>
      </c>
      <c r="AC329" s="45">
        <f t="shared" si="87"/>
        <v>427512166.00744998</v>
      </c>
    </row>
    <row r="330" spans="1:29" ht="24.9" customHeight="1">
      <c r="A330" s="167"/>
      <c r="B330" s="162"/>
      <c r="C330" s="35">
        <v>23</v>
      </c>
      <c r="D330" s="39" t="s">
        <v>782</v>
      </c>
      <c r="E330" s="39">
        <v>68005166.787599996</v>
      </c>
      <c r="F330" s="39">
        <f t="shared" si="76"/>
        <v>-8049189.7800000003</v>
      </c>
      <c r="G330" s="39">
        <v>36650912.539999999</v>
      </c>
      <c r="H330" s="39">
        <v>44960991.220200002</v>
      </c>
      <c r="I330" s="39">
        <v>5191612.8458000002</v>
      </c>
      <c r="J330" s="39">
        <v>4488512.1163999997</v>
      </c>
      <c r="K330" s="39">
        <f t="shared" si="85"/>
        <v>2244256.0581999999</v>
      </c>
      <c r="L330" s="39">
        <f t="shared" si="86"/>
        <v>2244256.0581999999</v>
      </c>
      <c r="M330" s="44">
        <v>100891277.1701</v>
      </c>
      <c r="N330" s="40">
        <f t="shared" si="77"/>
        <v>249895026.84190002</v>
      </c>
      <c r="O330" s="43"/>
      <c r="P330" s="35"/>
      <c r="Q330" s="175" t="s">
        <v>783</v>
      </c>
      <c r="R330" s="176"/>
      <c r="S330" s="40"/>
      <c r="T330" s="40">
        <f t="shared" ref="T330:Y330" si="88">SUM(T307:T329)</f>
        <v>1971480401.4598005</v>
      </c>
      <c r="U330" s="40">
        <f t="shared" si="88"/>
        <v>-185131364.94</v>
      </c>
      <c r="V330" s="40">
        <f t="shared" si="88"/>
        <v>1062515676.1092001</v>
      </c>
      <c r="W330" s="40">
        <f t="shared" si="88"/>
        <v>1303426154.3346</v>
      </c>
      <c r="X330" s="40">
        <f t="shared" si="88"/>
        <v>171016367.46039996</v>
      </c>
      <c r="Y330" s="40">
        <f t="shared" si="88"/>
        <v>130122666.9577</v>
      </c>
      <c r="Z330" s="40">
        <f t="shared" ref="Z330:AC330" si="89">SUM(Z307:Z329)</f>
        <v>65061333.47885</v>
      </c>
      <c r="AA330" s="40">
        <f t="shared" si="74"/>
        <v>65061333.47885</v>
      </c>
      <c r="AB330" s="40">
        <f t="shared" si="89"/>
        <v>6422905342.3582983</v>
      </c>
      <c r="AC330" s="40">
        <f t="shared" si="89"/>
        <v>10811273910.261148</v>
      </c>
    </row>
    <row r="331" spans="1:29" ht="24.9" customHeight="1">
      <c r="A331" s="167"/>
      <c r="B331" s="162"/>
      <c r="C331" s="35">
        <v>24</v>
      </c>
      <c r="D331" s="39" t="s">
        <v>784</v>
      </c>
      <c r="E331" s="39">
        <v>70350449.656900004</v>
      </c>
      <c r="F331" s="39">
        <f t="shared" si="76"/>
        <v>-8049189.7800000003</v>
      </c>
      <c r="G331" s="39">
        <v>37914886.461199999</v>
      </c>
      <c r="H331" s="39">
        <v>46511553.441799998</v>
      </c>
      <c r="I331" s="39">
        <v>5251597.0968000004</v>
      </c>
      <c r="J331" s="39">
        <v>4643306.6868000003</v>
      </c>
      <c r="K331" s="39">
        <f t="shared" si="85"/>
        <v>2321653.3434000001</v>
      </c>
      <c r="L331" s="39">
        <f t="shared" si="86"/>
        <v>2321653.3434000001</v>
      </c>
      <c r="M331" s="44">
        <v>102260589.7933</v>
      </c>
      <c r="N331" s="40">
        <f t="shared" si="77"/>
        <v>256561540.01339999</v>
      </c>
      <c r="O331" s="43"/>
      <c r="P331" s="161">
        <v>33</v>
      </c>
      <c r="Q331" s="47">
        <v>1</v>
      </c>
      <c r="R331" s="171" t="s">
        <v>119</v>
      </c>
      <c r="S331" s="39" t="s">
        <v>785</v>
      </c>
      <c r="T331" s="39">
        <v>73845436.381500006</v>
      </c>
      <c r="U331" s="39">
        <f t="shared" si="78"/>
        <v>-8049189.7800000003</v>
      </c>
      <c r="V331" s="39">
        <v>39798485.293700002</v>
      </c>
      <c r="W331" s="39">
        <v>48822231.804399997</v>
      </c>
      <c r="X331" s="39">
        <v>4651475.0093</v>
      </c>
      <c r="Y331" s="39">
        <v>4873984.6042999998</v>
      </c>
      <c r="Z331" s="39">
        <v>0</v>
      </c>
      <c r="AA331" s="39">
        <f t="shared" si="74"/>
        <v>4873984.6042999998</v>
      </c>
      <c r="AB331" s="39">
        <v>99244458.771799996</v>
      </c>
      <c r="AC331" s="45">
        <f t="shared" si="87"/>
        <v>263186882.08499998</v>
      </c>
    </row>
    <row r="332" spans="1:29" ht="24.9" customHeight="1">
      <c r="A332" s="167"/>
      <c r="B332" s="162"/>
      <c r="C332" s="35">
        <v>25</v>
      </c>
      <c r="D332" s="39" t="s">
        <v>786</v>
      </c>
      <c r="E332" s="39">
        <v>70994710.439400002</v>
      </c>
      <c r="F332" s="39">
        <f t="shared" si="76"/>
        <v>-8049189.7800000003</v>
      </c>
      <c r="G332" s="39">
        <v>38262106.337399997</v>
      </c>
      <c r="H332" s="39">
        <v>46937500.538999997</v>
      </c>
      <c r="I332" s="39">
        <v>5354437.8203999996</v>
      </c>
      <c r="J332" s="39">
        <v>4685829.5195000004</v>
      </c>
      <c r="K332" s="39">
        <f t="shared" si="85"/>
        <v>2342914.7597500002</v>
      </c>
      <c r="L332" s="39">
        <f t="shared" si="86"/>
        <v>2342914.7597500002</v>
      </c>
      <c r="M332" s="44">
        <v>104608224.36310001</v>
      </c>
      <c r="N332" s="40">
        <f t="shared" si="77"/>
        <v>260450704.47905001</v>
      </c>
      <c r="O332" s="43"/>
      <c r="P332" s="162"/>
      <c r="Q332" s="47">
        <v>2</v>
      </c>
      <c r="R332" s="172"/>
      <c r="S332" s="39" t="s">
        <v>787</v>
      </c>
      <c r="T332" s="39">
        <v>84060850.501100004</v>
      </c>
      <c r="U332" s="39">
        <f t="shared" si="78"/>
        <v>-8049189.7800000003</v>
      </c>
      <c r="V332" s="39">
        <v>45304011.816799998</v>
      </c>
      <c r="W332" s="39">
        <v>55576058.994900003</v>
      </c>
      <c r="X332" s="39">
        <v>5396030.8461999996</v>
      </c>
      <c r="Y332" s="39">
        <v>5548227.6392999999</v>
      </c>
      <c r="Z332" s="39">
        <v>0</v>
      </c>
      <c r="AA332" s="39">
        <f t="shared" si="74"/>
        <v>5548227.6392999999</v>
      </c>
      <c r="AB332" s="39">
        <v>116241081.89560001</v>
      </c>
      <c r="AC332" s="45">
        <f t="shared" si="87"/>
        <v>304077071.91390002</v>
      </c>
    </row>
    <row r="333" spans="1:29" ht="24.9" customHeight="1">
      <c r="A333" s="167"/>
      <c r="B333" s="162"/>
      <c r="C333" s="35">
        <v>26</v>
      </c>
      <c r="D333" s="39" t="s">
        <v>788</v>
      </c>
      <c r="E333" s="39">
        <v>75526303.982199997</v>
      </c>
      <c r="F333" s="39">
        <f t="shared" si="76"/>
        <v>-8049189.7800000003</v>
      </c>
      <c r="G333" s="39">
        <v>40704377.2183</v>
      </c>
      <c r="H333" s="39">
        <v>49933521.975500003</v>
      </c>
      <c r="I333" s="39">
        <v>5864166.4232000001</v>
      </c>
      <c r="J333" s="39">
        <v>4984926.0954</v>
      </c>
      <c r="K333" s="39">
        <f t="shared" si="85"/>
        <v>2492463.0477</v>
      </c>
      <c r="L333" s="39">
        <f t="shared" si="86"/>
        <v>2492463.0477</v>
      </c>
      <c r="M333" s="44">
        <v>116244242.1433</v>
      </c>
      <c r="N333" s="40">
        <f t="shared" si="77"/>
        <v>282715885.01020002</v>
      </c>
      <c r="O333" s="43"/>
      <c r="P333" s="162"/>
      <c r="Q333" s="47">
        <v>3</v>
      </c>
      <c r="R333" s="172"/>
      <c r="S333" s="39" t="s">
        <v>789</v>
      </c>
      <c r="T333" s="39">
        <v>90589539.810399994</v>
      </c>
      <c r="U333" s="39">
        <f t="shared" si="78"/>
        <v>-8049189.7800000003</v>
      </c>
      <c r="V333" s="39">
        <v>48822603.597199999</v>
      </c>
      <c r="W333" s="39">
        <v>59892441.949000001</v>
      </c>
      <c r="X333" s="39">
        <v>5598517.3651000001</v>
      </c>
      <c r="Y333" s="39">
        <v>5979137.5607000003</v>
      </c>
      <c r="Z333" s="39">
        <v>0</v>
      </c>
      <c r="AA333" s="39">
        <f t="shared" si="74"/>
        <v>5979137.5607000003</v>
      </c>
      <c r="AB333" s="39">
        <v>120863417.62909999</v>
      </c>
      <c r="AC333" s="45">
        <f t="shared" si="87"/>
        <v>323696468.13150001</v>
      </c>
    </row>
    <row r="334" spans="1:29" ht="24.9" customHeight="1">
      <c r="A334" s="167"/>
      <c r="B334" s="163"/>
      <c r="C334" s="35">
        <v>27</v>
      </c>
      <c r="D334" s="39" t="s">
        <v>790</v>
      </c>
      <c r="E334" s="39">
        <v>67564672.125</v>
      </c>
      <c r="F334" s="39">
        <f t="shared" si="76"/>
        <v>-8049189.7800000003</v>
      </c>
      <c r="G334" s="39">
        <v>36413510.999600001</v>
      </c>
      <c r="H334" s="39">
        <v>44669762.221199997</v>
      </c>
      <c r="I334" s="39">
        <v>5058769.4175000004</v>
      </c>
      <c r="J334" s="39">
        <v>4459438.3603999997</v>
      </c>
      <c r="K334" s="39">
        <f t="shared" si="85"/>
        <v>2229719.1801999998</v>
      </c>
      <c r="L334" s="39">
        <f t="shared" si="86"/>
        <v>2229719.1801999998</v>
      </c>
      <c r="M334" s="44">
        <v>97858744.787300006</v>
      </c>
      <c r="N334" s="40">
        <f t="shared" si="77"/>
        <v>245745988.95079997</v>
      </c>
      <c r="O334" s="43"/>
      <c r="P334" s="162"/>
      <c r="Q334" s="47">
        <v>4</v>
      </c>
      <c r="R334" s="172"/>
      <c r="S334" s="39" t="s">
        <v>791</v>
      </c>
      <c r="T334" s="39">
        <v>98358708.429100007</v>
      </c>
      <c r="U334" s="39">
        <f t="shared" si="78"/>
        <v>-8049189.7800000003</v>
      </c>
      <c r="V334" s="39">
        <v>53009743.089699998</v>
      </c>
      <c r="W334" s="39">
        <v>65028956.401600003</v>
      </c>
      <c r="X334" s="39">
        <v>6166844.3393000001</v>
      </c>
      <c r="Y334" s="39">
        <v>6491922.2375999996</v>
      </c>
      <c r="Z334" s="39">
        <v>0</v>
      </c>
      <c r="AA334" s="39">
        <f t="shared" si="74"/>
        <v>6491922.2375999996</v>
      </c>
      <c r="AB334" s="39">
        <v>133837111.3564</v>
      </c>
      <c r="AC334" s="45">
        <f t="shared" si="87"/>
        <v>354844096.07370001</v>
      </c>
    </row>
    <row r="335" spans="1:29" ht="24.9" customHeight="1">
      <c r="A335" s="35"/>
      <c r="B335" s="174" t="s">
        <v>792</v>
      </c>
      <c r="C335" s="175"/>
      <c r="D335" s="40"/>
      <c r="E335" s="40">
        <f>SUM(E308:E334)</f>
        <v>1996668360.4724996</v>
      </c>
      <c r="F335" s="40">
        <f t="shared" ref="F335:O335" si="90">SUM(F308:F334)</f>
        <v>-217328124.06</v>
      </c>
      <c r="G335" s="40">
        <f t="shared" si="90"/>
        <v>1076090551.7605999</v>
      </c>
      <c r="H335" s="40">
        <f t="shared" si="90"/>
        <v>1320078942.0198002</v>
      </c>
      <c r="I335" s="40">
        <f t="shared" si="90"/>
        <v>149861003.3603</v>
      </c>
      <c r="J335" s="40">
        <f t="shared" si="90"/>
        <v>131785135.62810002</v>
      </c>
      <c r="K335" s="40">
        <f t="shared" si="90"/>
        <v>65892567.814050011</v>
      </c>
      <c r="L335" s="40">
        <f t="shared" si="90"/>
        <v>65892567.814050011</v>
      </c>
      <c r="M335" s="40">
        <f t="shared" si="90"/>
        <v>2945208472.2476006</v>
      </c>
      <c r="N335" s="40">
        <f t="shared" si="90"/>
        <v>7336471773.6148491</v>
      </c>
      <c r="O335" s="40">
        <f t="shared" si="90"/>
        <v>0</v>
      </c>
      <c r="P335" s="162"/>
      <c r="Q335" s="47">
        <v>5</v>
      </c>
      <c r="R335" s="172"/>
      <c r="S335" s="39" t="s">
        <v>793</v>
      </c>
      <c r="T335" s="39">
        <v>92526520.479200006</v>
      </c>
      <c r="U335" s="39">
        <f t="shared" si="78"/>
        <v>-8049189.7800000003</v>
      </c>
      <c r="V335" s="39">
        <v>49866525.881800003</v>
      </c>
      <c r="W335" s="39">
        <v>61173058.921999998</v>
      </c>
      <c r="X335" s="39">
        <v>5468921.7613000004</v>
      </c>
      <c r="Y335" s="39">
        <v>6106983.1585999997</v>
      </c>
      <c r="Z335" s="39">
        <v>0</v>
      </c>
      <c r="AA335" s="39">
        <f t="shared" si="74"/>
        <v>6106983.1585999997</v>
      </c>
      <c r="AB335" s="39">
        <v>117905026.1591</v>
      </c>
      <c r="AC335" s="45">
        <f t="shared" si="87"/>
        <v>324997846.58200002</v>
      </c>
    </row>
    <row r="336" spans="1:29" ht="24.9" customHeight="1">
      <c r="A336" s="167">
        <v>17</v>
      </c>
      <c r="B336" s="161" t="s">
        <v>794</v>
      </c>
      <c r="C336" s="35">
        <v>1</v>
      </c>
      <c r="D336" s="39" t="s">
        <v>795</v>
      </c>
      <c r="E336" s="39">
        <v>70556312.625</v>
      </c>
      <c r="F336" s="39">
        <f t="shared" si="76"/>
        <v>-8049189.7800000003</v>
      </c>
      <c r="G336" s="39">
        <v>38025834.878600001</v>
      </c>
      <c r="H336" s="39">
        <v>46647657.8517</v>
      </c>
      <c r="I336" s="39">
        <v>4758718.2298999997</v>
      </c>
      <c r="J336" s="39">
        <v>4656894.1606999999</v>
      </c>
      <c r="K336" s="39">
        <v>0</v>
      </c>
      <c r="L336" s="39">
        <f t="shared" si="86"/>
        <v>4656894.1606999999</v>
      </c>
      <c r="M336" s="44">
        <v>106880025.0772</v>
      </c>
      <c r="N336" s="40">
        <f t="shared" si="77"/>
        <v>263476253.0431</v>
      </c>
      <c r="O336" s="43"/>
      <c r="P336" s="162"/>
      <c r="Q336" s="47">
        <v>6</v>
      </c>
      <c r="R336" s="172"/>
      <c r="S336" s="39" t="s">
        <v>796</v>
      </c>
      <c r="T336" s="39">
        <v>83839500.704099998</v>
      </c>
      <c r="U336" s="39">
        <f t="shared" si="78"/>
        <v>-8049189.7800000003</v>
      </c>
      <c r="V336" s="39">
        <v>45184716.880400002</v>
      </c>
      <c r="W336" s="39">
        <v>55429715.610200003</v>
      </c>
      <c r="X336" s="39">
        <v>4551152.1431</v>
      </c>
      <c r="Y336" s="39">
        <v>5533617.9957999997</v>
      </c>
      <c r="Z336" s="39">
        <v>0</v>
      </c>
      <c r="AA336" s="39">
        <f t="shared" ref="AA336:AA399" si="91">Y336-Z336</f>
        <v>5533617.9957999997</v>
      </c>
      <c r="AB336" s="39">
        <v>96954301.522</v>
      </c>
      <c r="AC336" s="45">
        <f t="shared" si="87"/>
        <v>283443815.07559997</v>
      </c>
    </row>
    <row r="337" spans="1:29" ht="24.9" customHeight="1">
      <c r="A337" s="167"/>
      <c r="B337" s="162"/>
      <c r="C337" s="35">
        <v>2</v>
      </c>
      <c r="D337" s="39" t="s">
        <v>797</v>
      </c>
      <c r="E337" s="39">
        <v>83447743.568200007</v>
      </c>
      <c r="F337" s="39">
        <f t="shared" si="76"/>
        <v>-8049189.7800000003</v>
      </c>
      <c r="G337" s="39">
        <v>44973582.091700003</v>
      </c>
      <c r="H337" s="39">
        <v>55170708.979099996</v>
      </c>
      <c r="I337" s="39">
        <v>5563797.8585000001</v>
      </c>
      <c r="J337" s="39">
        <v>5507761.0390999997</v>
      </c>
      <c r="K337" s="39">
        <v>0</v>
      </c>
      <c r="L337" s="39">
        <f t="shared" si="86"/>
        <v>5507761.0390999997</v>
      </c>
      <c r="M337" s="44">
        <v>125258277.3928</v>
      </c>
      <c r="N337" s="40">
        <f t="shared" si="77"/>
        <v>311872681.1494</v>
      </c>
      <c r="O337" s="43"/>
      <c r="P337" s="162"/>
      <c r="Q337" s="47">
        <v>7</v>
      </c>
      <c r="R337" s="172"/>
      <c r="S337" s="39" t="s">
        <v>798</v>
      </c>
      <c r="T337" s="39">
        <v>95756673.148399994</v>
      </c>
      <c r="U337" s="39">
        <f t="shared" si="78"/>
        <v>-8049189.7800000003</v>
      </c>
      <c r="V337" s="39">
        <v>51607394.238799997</v>
      </c>
      <c r="W337" s="39">
        <v>63308644.682099998</v>
      </c>
      <c r="X337" s="39">
        <v>5987960.0891000004</v>
      </c>
      <c r="Y337" s="39">
        <v>6320181.3622000003</v>
      </c>
      <c r="Z337" s="39">
        <v>0</v>
      </c>
      <c r="AA337" s="39">
        <f t="shared" si="91"/>
        <v>6320181.3622000003</v>
      </c>
      <c r="AB337" s="39">
        <v>129753565.1224</v>
      </c>
      <c r="AC337" s="45">
        <f t="shared" si="87"/>
        <v>344685228.86299998</v>
      </c>
    </row>
    <row r="338" spans="1:29" ht="24.9" customHeight="1">
      <c r="A338" s="167"/>
      <c r="B338" s="162"/>
      <c r="C338" s="35">
        <v>3</v>
      </c>
      <c r="D338" s="39" t="s">
        <v>799</v>
      </c>
      <c r="E338" s="39">
        <v>103560925.56029999</v>
      </c>
      <c r="F338" s="39">
        <f t="shared" si="76"/>
        <v>-8049189.7800000003</v>
      </c>
      <c r="G338" s="39">
        <v>55813441.898199998</v>
      </c>
      <c r="H338" s="39">
        <v>68468354.462200001</v>
      </c>
      <c r="I338" s="39">
        <v>6677494.8712999998</v>
      </c>
      <c r="J338" s="39">
        <v>6835281.6575999996</v>
      </c>
      <c r="K338" s="39">
        <v>0</v>
      </c>
      <c r="L338" s="39">
        <f t="shared" si="86"/>
        <v>6835281.6575999996</v>
      </c>
      <c r="M338" s="44">
        <v>150681606.9298</v>
      </c>
      <c r="N338" s="40">
        <f t="shared" si="77"/>
        <v>383987915.59939998</v>
      </c>
      <c r="O338" s="43"/>
      <c r="P338" s="162"/>
      <c r="Q338" s="47">
        <v>8</v>
      </c>
      <c r="R338" s="172"/>
      <c r="S338" s="39" t="s">
        <v>800</v>
      </c>
      <c r="T338" s="39">
        <v>81710195.831100002</v>
      </c>
      <c r="U338" s="39">
        <f t="shared" si="78"/>
        <v>-8049189.7800000003</v>
      </c>
      <c r="V338" s="39">
        <v>44037142.800999999</v>
      </c>
      <c r="W338" s="39">
        <v>54021945.256499998</v>
      </c>
      <c r="X338" s="39">
        <v>5132428.0983999996</v>
      </c>
      <c r="Y338" s="39">
        <v>5393078.5165999997</v>
      </c>
      <c r="Z338" s="39">
        <v>0</v>
      </c>
      <c r="AA338" s="39">
        <f t="shared" si="91"/>
        <v>5393078.5165999997</v>
      </c>
      <c r="AB338" s="39">
        <v>110223592.89489999</v>
      </c>
      <c r="AC338" s="45">
        <f t="shared" si="87"/>
        <v>292469193.61849999</v>
      </c>
    </row>
    <row r="339" spans="1:29" ht="24.9" customHeight="1">
      <c r="A339" s="167"/>
      <c r="B339" s="162"/>
      <c r="C339" s="35">
        <v>4</v>
      </c>
      <c r="D339" s="39" t="s">
        <v>801</v>
      </c>
      <c r="E339" s="39">
        <v>78331734.087099999</v>
      </c>
      <c r="F339" s="39">
        <f t="shared" si="76"/>
        <v>-8049189.7800000003</v>
      </c>
      <c r="G339" s="39">
        <v>42216344.297799997</v>
      </c>
      <c r="H339" s="39">
        <v>51788306.314400002</v>
      </c>
      <c r="I339" s="39">
        <v>4867980.5478999997</v>
      </c>
      <c r="J339" s="39">
        <v>5170091.5409000004</v>
      </c>
      <c r="K339" s="39">
        <v>0</v>
      </c>
      <c r="L339" s="39">
        <f t="shared" si="86"/>
        <v>5170091.5409000004</v>
      </c>
      <c r="M339" s="44">
        <v>109374250.9631</v>
      </c>
      <c r="N339" s="40">
        <f t="shared" si="77"/>
        <v>283699517.97120005</v>
      </c>
      <c r="O339" s="43"/>
      <c r="P339" s="162"/>
      <c r="Q339" s="47">
        <v>9</v>
      </c>
      <c r="R339" s="172"/>
      <c r="S339" s="39" t="s">
        <v>802</v>
      </c>
      <c r="T339" s="39">
        <v>92489855.482500002</v>
      </c>
      <c r="U339" s="39">
        <f t="shared" si="78"/>
        <v>-8049189.7800000003</v>
      </c>
      <c r="V339" s="39">
        <v>49846765.536399998</v>
      </c>
      <c r="W339" s="39">
        <v>61148818.196400002</v>
      </c>
      <c r="X339" s="39">
        <v>5086027.5826000003</v>
      </c>
      <c r="Y339" s="39">
        <v>6104563.1765000001</v>
      </c>
      <c r="Z339" s="39">
        <v>0</v>
      </c>
      <c r="AA339" s="39">
        <f t="shared" si="91"/>
        <v>6104563.1765000001</v>
      </c>
      <c r="AB339" s="39">
        <v>109164367.998</v>
      </c>
      <c r="AC339" s="45">
        <f t="shared" si="87"/>
        <v>315791208.19239998</v>
      </c>
    </row>
    <row r="340" spans="1:29" ht="24.9" customHeight="1">
      <c r="A340" s="167"/>
      <c r="B340" s="162"/>
      <c r="C340" s="35">
        <v>5</v>
      </c>
      <c r="D340" s="39" t="s">
        <v>803</v>
      </c>
      <c r="E340" s="39">
        <v>67215461.012500003</v>
      </c>
      <c r="F340" s="39">
        <f t="shared" si="76"/>
        <v>-8049189.7800000003</v>
      </c>
      <c r="G340" s="39">
        <v>36225306.094800003</v>
      </c>
      <c r="H340" s="39">
        <v>44438884.502499998</v>
      </c>
      <c r="I340" s="39">
        <v>4212755.7542000003</v>
      </c>
      <c r="J340" s="39">
        <v>4436389.5482999999</v>
      </c>
      <c r="K340" s="39">
        <v>0</v>
      </c>
      <c r="L340" s="39">
        <f t="shared" si="86"/>
        <v>4436389.5482999999</v>
      </c>
      <c r="M340" s="44">
        <v>94416865.192100003</v>
      </c>
      <c r="N340" s="40">
        <f t="shared" si="77"/>
        <v>242896472.32440004</v>
      </c>
      <c r="O340" s="43"/>
      <c r="P340" s="162"/>
      <c r="Q340" s="47">
        <v>10</v>
      </c>
      <c r="R340" s="172"/>
      <c r="S340" s="39" t="s">
        <v>804</v>
      </c>
      <c r="T340" s="39">
        <v>83505462.946400002</v>
      </c>
      <c r="U340" s="39">
        <f t="shared" si="78"/>
        <v>-8049189.7800000003</v>
      </c>
      <c r="V340" s="39">
        <v>45004689.549800001</v>
      </c>
      <c r="W340" s="39">
        <v>55208869.615699999</v>
      </c>
      <c r="X340" s="39">
        <v>4859155.9315999998</v>
      </c>
      <c r="Y340" s="39">
        <v>5511570.6634</v>
      </c>
      <c r="Z340" s="39">
        <v>0</v>
      </c>
      <c r="AA340" s="39">
        <f t="shared" si="91"/>
        <v>5511570.6634</v>
      </c>
      <c r="AB340" s="39">
        <v>103985371.6655</v>
      </c>
      <c r="AC340" s="45">
        <f t="shared" si="87"/>
        <v>290025930.59240001</v>
      </c>
    </row>
    <row r="341" spans="1:29" ht="24.9" customHeight="1">
      <c r="A341" s="167"/>
      <c r="B341" s="162"/>
      <c r="C341" s="35">
        <v>6</v>
      </c>
      <c r="D341" s="39" t="s">
        <v>805</v>
      </c>
      <c r="E341" s="39">
        <v>65936582.3046</v>
      </c>
      <c r="F341" s="39">
        <f t="shared" si="76"/>
        <v>-8049189.7800000003</v>
      </c>
      <c r="G341" s="39">
        <v>35536063.293300003</v>
      </c>
      <c r="H341" s="39">
        <v>43593365.594599999</v>
      </c>
      <c r="I341" s="39">
        <v>4392359.3923000004</v>
      </c>
      <c r="J341" s="39">
        <v>4351980.3356999997</v>
      </c>
      <c r="K341" s="39">
        <v>0</v>
      </c>
      <c r="L341" s="39">
        <f t="shared" si="86"/>
        <v>4351980.3356999997</v>
      </c>
      <c r="M341" s="44">
        <v>98516833.517499998</v>
      </c>
      <c r="N341" s="40">
        <f t="shared" si="77"/>
        <v>244277994.65800002</v>
      </c>
      <c r="O341" s="43"/>
      <c r="P341" s="162"/>
      <c r="Q341" s="47">
        <v>11</v>
      </c>
      <c r="R341" s="172"/>
      <c r="S341" s="39" t="s">
        <v>806</v>
      </c>
      <c r="T341" s="39">
        <v>77435210.176899999</v>
      </c>
      <c r="U341" s="39">
        <f t="shared" si="78"/>
        <v>-8049189.7800000003</v>
      </c>
      <c r="V341" s="39">
        <v>41733168.960199997</v>
      </c>
      <c r="W341" s="39">
        <v>51195577.767999999</v>
      </c>
      <c r="X341" s="39">
        <v>4956918.6234999998</v>
      </c>
      <c r="Y341" s="39">
        <v>5110918.7071000002</v>
      </c>
      <c r="Z341" s="39">
        <v>0</v>
      </c>
      <c r="AA341" s="39">
        <f t="shared" si="91"/>
        <v>5110918.7071000002</v>
      </c>
      <c r="AB341" s="39">
        <v>106217085.5899</v>
      </c>
      <c r="AC341" s="45">
        <f t="shared" si="87"/>
        <v>278599690.0456</v>
      </c>
    </row>
    <row r="342" spans="1:29" ht="24.9" customHeight="1">
      <c r="A342" s="167"/>
      <c r="B342" s="162"/>
      <c r="C342" s="35">
        <v>7</v>
      </c>
      <c r="D342" s="39" t="s">
        <v>807</v>
      </c>
      <c r="E342" s="39">
        <v>92556859.468600005</v>
      </c>
      <c r="F342" s="39">
        <f t="shared" si="76"/>
        <v>-8049189.7800000003</v>
      </c>
      <c r="G342" s="39">
        <v>49882876.869599998</v>
      </c>
      <c r="H342" s="39">
        <v>61193117.266199999</v>
      </c>
      <c r="I342" s="39">
        <v>5966253.0389999999</v>
      </c>
      <c r="J342" s="39">
        <v>6108985.6081999997</v>
      </c>
      <c r="K342" s="39">
        <v>0</v>
      </c>
      <c r="L342" s="39">
        <f t="shared" si="86"/>
        <v>6108985.6081999997</v>
      </c>
      <c r="M342" s="44">
        <v>134445471.53979999</v>
      </c>
      <c r="N342" s="40">
        <f t="shared" si="77"/>
        <v>342104374.01139998</v>
      </c>
      <c r="O342" s="43"/>
      <c r="P342" s="162"/>
      <c r="Q342" s="47">
        <v>12</v>
      </c>
      <c r="R342" s="172"/>
      <c r="S342" s="39" t="s">
        <v>808</v>
      </c>
      <c r="T342" s="39">
        <v>92196039.198400006</v>
      </c>
      <c r="U342" s="39">
        <f t="shared" si="78"/>
        <v>-8049189.7800000003</v>
      </c>
      <c r="V342" s="39">
        <v>49688415.289800003</v>
      </c>
      <c r="W342" s="39">
        <v>60954564.259599999</v>
      </c>
      <c r="X342" s="39">
        <v>5118421.1939000003</v>
      </c>
      <c r="Y342" s="39">
        <v>6085170.5625</v>
      </c>
      <c r="Z342" s="39">
        <v>0</v>
      </c>
      <c r="AA342" s="39">
        <f t="shared" si="91"/>
        <v>6085170.5625</v>
      </c>
      <c r="AB342" s="39">
        <v>109903845.11480001</v>
      </c>
      <c r="AC342" s="45">
        <f t="shared" si="87"/>
        <v>315897265.83899999</v>
      </c>
    </row>
    <row r="343" spans="1:29" ht="24.9" customHeight="1">
      <c r="A343" s="167"/>
      <c r="B343" s="162"/>
      <c r="C343" s="35">
        <v>8</v>
      </c>
      <c r="D343" s="39" t="s">
        <v>809</v>
      </c>
      <c r="E343" s="39">
        <v>77680103.221499994</v>
      </c>
      <c r="F343" s="39">
        <f t="shared" si="76"/>
        <v>-8049189.7800000003</v>
      </c>
      <c r="G343" s="39">
        <v>41865152.366400003</v>
      </c>
      <c r="H343" s="39">
        <v>51357486.554399997</v>
      </c>
      <c r="I343" s="39">
        <v>4972757.2712000003</v>
      </c>
      <c r="J343" s="39">
        <v>5127082.2642000001</v>
      </c>
      <c r="K343" s="39">
        <v>0</v>
      </c>
      <c r="L343" s="39">
        <f t="shared" si="86"/>
        <v>5127082.2642000001</v>
      </c>
      <c r="M343" s="44">
        <v>111766080.2789</v>
      </c>
      <c r="N343" s="40">
        <f t="shared" si="77"/>
        <v>284719472.17660004</v>
      </c>
      <c r="O343" s="43"/>
      <c r="P343" s="162"/>
      <c r="Q343" s="47">
        <v>13</v>
      </c>
      <c r="R343" s="172"/>
      <c r="S343" s="39" t="s">
        <v>810</v>
      </c>
      <c r="T343" s="39">
        <v>96732249.684300005</v>
      </c>
      <c r="U343" s="39">
        <f t="shared" si="78"/>
        <v>-8049189.7800000003</v>
      </c>
      <c r="V343" s="39">
        <v>52133174.440300003</v>
      </c>
      <c r="W343" s="39">
        <v>63953638.145599999</v>
      </c>
      <c r="X343" s="39">
        <v>5736608.0930000003</v>
      </c>
      <c r="Y343" s="39">
        <v>6384571.8680999996</v>
      </c>
      <c r="Z343" s="39">
        <v>0</v>
      </c>
      <c r="AA343" s="39">
        <f t="shared" si="91"/>
        <v>6384571.8680999996</v>
      </c>
      <c r="AB343" s="39">
        <v>124015734.6787</v>
      </c>
      <c r="AC343" s="45">
        <f t="shared" si="87"/>
        <v>340906787.13</v>
      </c>
    </row>
    <row r="344" spans="1:29" ht="24.9" customHeight="1">
      <c r="A344" s="167"/>
      <c r="B344" s="162"/>
      <c r="C344" s="35">
        <v>9</v>
      </c>
      <c r="D344" s="39" t="s">
        <v>811</v>
      </c>
      <c r="E344" s="39">
        <v>68042615.230000004</v>
      </c>
      <c r="F344" s="39">
        <f t="shared" si="76"/>
        <v>-8049189.7800000003</v>
      </c>
      <c r="G344" s="39">
        <v>36671095.118100002</v>
      </c>
      <c r="H344" s="39">
        <v>44985749.913900003</v>
      </c>
      <c r="I344" s="39">
        <v>4495930.0829999996</v>
      </c>
      <c r="J344" s="39">
        <v>4490983.8077999996</v>
      </c>
      <c r="K344" s="39">
        <v>0</v>
      </c>
      <c r="L344" s="39">
        <f t="shared" si="86"/>
        <v>4490983.8077999996</v>
      </c>
      <c r="M344" s="44">
        <v>100881131.68009999</v>
      </c>
      <c r="N344" s="40">
        <f t="shared" si="77"/>
        <v>251518316.05290002</v>
      </c>
      <c r="O344" s="43"/>
      <c r="P344" s="162"/>
      <c r="Q344" s="47">
        <v>14</v>
      </c>
      <c r="R344" s="172"/>
      <c r="S344" s="39" t="s">
        <v>812</v>
      </c>
      <c r="T344" s="39">
        <v>87160881.5167</v>
      </c>
      <c r="U344" s="39">
        <f t="shared" si="78"/>
        <v>-8049189.7800000003</v>
      </c>
      <c r="V344" s="39">
        <v>46974752.0119</v>
      </c>
      <c r="W344" s="39">
        <v>57625616.019100003</v>
      </c>
      <c r="X344" s="39">
        <v>5195099.4744999995</v>
      </c>
      <c r="Y344" s="39">
        <v>5752837.4864999996</v>
      </c>
      <c r="Z344" s="39">
        <v>0</v>
      </c>
      <c r="AA344" s="39">
        <f t="shared" si="91"/>
        <v>5752837.4864999996</v>
      </c>
      <c r="AB344" s="39">
        <v>111654246.85969999</v>
      </c>
      <c r="AC344" s="45">
        <f t="shared" si="87"/>
        <v>306314243.58840001</v>
      </c>
    </row>
    <row r="345" spans="1:29" ht="24.9" customHeight="1">
      <c r="A345" s="167"/>
      <c r="B345" s="162"/>
      <c r="C345" s="35">
        <v>10</v>
      </c>
      <c r="D345" s="39" t="s">
        <v>813</v>
      </c>
      <c r="E345" s="39">
        <v>71883319.288399994</v>
      </c>
      <c r="F345" s="39">
        <f t="shared" ref="F345:F386" si="92">-8049189.78</f>
        <v>-8049189.7800000003</v>
      </c>
      <c r="G345" s="39">
        <v>38741015.907700002</v>
      </c>
      <c r="H345" s="39">
        <v>47524996.1153</v>
      </c>
      <c r="I345" s="39">
        <v>4579051.1163999997</v>
      </c>
      <c r="J345" s="39">
        <v>4744479.9393999996</v>
      </c>
      <c r="K345" s="39">
        <v>0</v>
      </c>
      <c r="L345" s="39">
        <f t="shared" si="86"/>
        <v>4744479.9393999996</v>
      </c>
      <c r="M345" s="44">
        <v>102778607.7437</v>
      </c>
      <c r="N345" s="40">
        <f t="shared" ref="N345:N408" si="93">E345+F345+J345-K345+G345+M345+H345+I345</f>
        <v>262202280.33090001</v>
      </c>
      <c r="O345" s="43"/>
      <c r="P345" s="162"/>
      <c r="Q345" s="47">
        <v>15</v>
      </c>
      <c r="R345" s="172"/>
      <c r="S345" s="39" t="s">
        <v>814</v>
      </c>
      <c r="T345" s="39">
        <v>78047229.974800006</v>
      </c>
      <c r="U345" s="39">
        <f t="shared" si="78"/>
        <v>-8049189.7800000003</v>
      </c>
      <c r="V345" s="39">
        <v>42063012.781599998</v>
      </c>
      <c r="W345" s="39">
        <v>51600209.034400001</v>
      </c>
      <c r="X345" s="39">
        <v>4644609.0871000001</v>
      </c>
      <c r="Y345" s="39">
        <v>5151313.5536000002</v>
      </c>
      <c r="Z345" s="39">
        <v>0</v>
      </c>
      <c r="AA345" s="39">
        <f t="shared" si="91"/>
        <v>5151313.5536000002</v>
      </c>
      <c r="AB345" s="39">
        <v>99087724.399200007</v>
      </c>
      <c r="AC345" s="45">
        <f t="shared" si="87"/>
        <v>272544909.05070001</v>
      </c>
    </row>
    <row r="346" spans="1:29" ht="24.9" customHeight="1">
      <c r="A346" s="167"/>
      <c r="B346" s="162"/>
      <c r="C346" s="35">
        <v>11</v>
      </c>
      <c r="D346" s="39" t="s">
        <v>815</v>
      </c>
      <c r="E346" s="39">
        <v>99993867.971699998</v>
      </c>
      <c r="F346" s="39">
        <f t="shared" si="92"/>
        <v>-8049189.7800000003</v>
      </c>
      <c r="G346" s="39">
        <v>53891000.973700002</v>
      </c>
      <c r="H346" s="39">
        <v>66110027.109999999</v>
      </c>
      <c r="I346" s="39">
        <v>6245957.3794</v>
      </c>
      <c r="J346" s="39">
        <v>6599846.8816999998</v>
      </c>
      <c r="K346" s="39">
        <v>0</v>
      </c>
      <c r="L346" s="39">
        <f t="shared" si="86"/>
        <v>6599846.8816999998</v>
      </c>
      <c r="M346" s="44">
        <v>140830525.58680001</v>
      </c>
      <c r="N346" s="40">
        <f t="shared" si="93"/>
        <v>365622036.12330008</v>
      </c>
      <c r="O346" s="43"/>
      <c r="P346" s="162"/>
      <c r="Q346" s="47">
        <v>16</v>
      </c>
      <c r="R346" s="172"/>
      <c r="S346" s="39" t="s">
        <v>816</v>
      </c>
      <c r="T346" s="39">
        <v>86729039.4005</v>
      </c>
      <c r="U346" s="39">
        <f t="shared" si="78"/>
        <v>-8049189.7800000003</v>
      </c>
      <c r="V346" s="39">
        <v>46742013.701300003</v>
      </c>
      <c r="W346" s="39">
        <v>57340107.571599998</v>
      </c>
      <c r="X346" s="39">
        <v>6003701.9877000004</v>
      </c>
      <c r="Y346" s="39">
        <v>5724334.8201000001</v>
      </c>
      <c r="Z346" s="39">
        <v>0</v>
      </c>
      <c r="AA346" s="39">
        <f t="shared" si="91"/>
        <v>5724334.8201000001</v>
      </c>
      <c r="AB346" s="39">
        <v>130112919.123</v>
      </c>
      <c r="AC346" s="45">
        <f t="shared" si="87"/>
        <v>324602926.82420003</v>
      </c>
    </row>
    <row r="347" spans="1:29" ht="24.9" customHeight="1">
      <c r="A347" s="167"/>
      <c r="B347" s="162"/>
      <c r="C347" s="35">
        <v>12</v>
      </c>
      <c r="D347" s="39" t="s">
        <v>817</v>
      </c>
      <c r="E347" s="39">
        <v>73931820.828299999</v>
      </c>
      <c r="F347" s="39">
        <f t="shared" si="92"/>
        <v>-8049189.7800000003</v>
      </c>
      <c r="G347" s="39">
        <v>39845041.591700003</v>
      </c>
      <c r="H347" s="39">
        <v>48879344.087700002</v>
      </c>
      <c r="I347" s="39">
        <v>4679543.2504000003</v>
      </c>
      <c r="J347" s="39">
        <v>4879686.1951000001</v>
      </c>
      <c r="K347" s="39">
        <v>0</v>
      </c>
      <c r="L347" s="39">
        <f t="shared" si="86"/>
        <v>4879686.1951000001</v>
      </c>
      <c r="M347" s="44">
        <v>105072629.015</v>
      </c>
      <c r="N347" s="40">
        <f t="shared" si="93"/>
        <v>269238875.1882</v>
      </c>
      <c r="O347" s="43"/>
      <c r="P347" s="162"/>
      <c r="Q347" s="47">
        <v>17</v>
      </c>
      <c r="R347" s="172"/>
      <c r="S347" s="39" t="s">
        <v>818</v>
      </c>
      <c r="T347" s="39">
        <v>86028398.988700002</v>
      </c>
      <c r="U347" s="39">
        <f t="shared" si="78"/>
        <v>-8049189.7800000003</v>
      </c>
      <c r="V347" s="39">
        <v>46364408.415299997</v>
      </c>
      <c r="W347" s="39">
        <v>56876885.600500003</v>
      </c>
      <c r="X347" s="39">
        <v>5602410.5229000002</v>
      </c>
      <c r="Y347" s="39">
        <v>5678090.7901999997</v>
      </c>
      <c r="Z347" s="39">
        <v>0</v>
      </c>
      <c r="AA347" s="39">
        <f t="shared" si="91"/>
        <v>5678090.7901999997</v>
      </c>
      <c r="AB347" s="39">
        <v>120952290.1239</v>
      </c>
      <c r="AC347" s="45">
        <f t="shared" si="87"/>
        <v>313453294.66149998</v>
      </c>
    </row>
    <row r="348" spans="1:29" ht="24.9" customHeight="1">
      <c r="A348" s="167"/>
      <c r="B348" s="162"/>
      <c r="C348" s="35">
        <v>13</v>
      </c>
      <c r="D348" s="39" t="s">
        <v>819</v>
      </c>
      <c r="E348" s="39">
        <v>62410507.855899997</v>
      </c>
      <c r="F348" s="39">
        <f t="shared" si="92"/>
        <v>-8049189.7800000003</v>
      </c>
      <c r="G348" s="39">
        <v>33635709.9476</v>
      </c>
      <c r="H348" s="39">
        <v>41262133.868699998</v>
      </c>
      <c r="I348" s="39">
        <v>4479712.1189000001</v>
      </c>
      <c r="J348" s="39">
        <v>4119250.5501999999</v>
      </c>
      <c r="K348" s="39">
        <v>0</v>
      </c>
      <c r="L348" s="39">
        <f t="shared" si="86"/>
        <v>4119250.5501999999</v>
      </c>
      <c r="M348" s="44">
        <v>100510910.119</v>
      </c>
      <c r="N348" s="40">
        <f t="shared" si="93"/>
        <v>238369034.6803</v>
      </c>
      <c r="O348" s="43"/>
      <c r="P348" s="162"/>
      <c r="Q348" s="47">
        <v>18</v>
      </c>
      <c r="R348" s="172"/>
      <c r="S348" s="39" t="s">
        <v>820</v>
      </c>
      <c r="T348" s="39">
        <v>96327418.822899997</v>
      </c>
      <c r="U348" s="39">
        <f t="shared" ref="U348:U410" si="94">-8049189.78</f>
        <v>-8049189.7800000003</v>
      </c>
      <c r="V348" s="39">
        <v>51914993.657899998</v>
      </c>
      <c r="W348" s="39">
        <v>63685987.941100001</v>
      </c>
      <c r="X348" s="39">
        <v>5919967.3587999996</v>
      </c>
      <c r="Y348" s="39">
        <v>6357852.0126</v>
      </c>
      <c r="Z348" s="39">
        <v>0</v>
      </c>
      <c r="AA348" s="39">
        <f t="shared" si="91"/>
        <v>6357852.0126</v>
      </c>
      <c r="AB348" s="39">
        <v>128201435.9814</v>
      </c>
      <c r="AC348" s="45">
        <f t="shared" si="87"/>
        <v>344358465.99470001</v>
      </c>
    </row>
    <row r="349" spans="1:29" ht="24.9" customHeight="1">
      <c r="A349" s="167"/>
      <c r="B349" s="162"/>
      <c r="C349" s="35">
        <v>14</v>
      </c>
      <c r="D349" s="39" t="s">
        <v>821</v>
      </c>
      <c r="E349" s="39">
        <v>85781251.500400007</v>
      </c>
      <c r="F349" s="39">
        <f t="shared" si="92"/>
        <v>-8049189.7800000003</v>
      </c>
      <c r="G349" s="39">
        <v>46231209.992200002</v>
      </c>
      <c r="H349" s="39">
        <v>56713486.309299998</v>
      </c>
      <c r="I349" s="39">
        <v>5785887.6962000001</v>
      </c>
      <c r="J349" s="39">
        <v>5661778.4341000002</v>
      </c>
      <c r="K349" s="39">
        <v>0</v>
      </c>
      <c r="L349" s="39">
        <f t="shared" si="86"/>
        <v>5661778.4341000002</v>
      </c>
      <c r="M349" s="44">
        <v>130328115.11759999</v>
      </c>
      <c r="N349" s="40">
        <f t="shared" si="93"/>
        <v>322452539.26980001</v>
      </c>
      <c r="O349" s="43"/>
      <c r="P349" s="162"/>
      <c r="Q349" s="47">
        <v>19</v>
      </c>
      <c r="R349" s="172"/>
      <c r="S349" s="39" t="s">
        <v>822</v>
      </c>
      <c r="T349" s="39">
        <v>88809998.149700001</v>
      </c>
      <c r="U349" s="39">
        <f t="shared" si="94"/>
        <v>-8049189.7800000003</v>
      </c>
      <c r="V349" s="39">
        <v>47863531.972900003</v>
      </c>
      <c r="W349" s="39">
        <v>58715914.329700001</v>
      </c>
      <c r="X349" s="39">
        <v>4744847.3195000002</v>
      </c>
      <c r="Y349" s="39">
        <v>5861683.3335999995</v>
      </c>
      <c r="Z349" s="39">
        <v>0</v>
      </c>
      <c r="AA349" s="39">
        <f t="shared" si="91"/>
        <v>5861683.3335999995</v>
      </c>
      <c r="AB349" s="39">
        <v>101375949.6382</v>
      </c>
      <c r="AC349" s="45">
        <f t="shared" si="87"/>
        <v>299322734.96359998</v>
      </c>
    </row>
    <row r="350" spans="1:29" ht="24.9" customHeight="1">
      <c r="A350" s="167"/>
      <c r="B350" s="162"/>
      <c r="C350" s="35">
        <v>15</v>
      </c>
      <c r="D350" s="39" t="s">
        <v>823</v>
      </c>
      <c r="E350" s="39">
        <v>96481947.654400006</v>
      </c>
      <c r="F350" s="39">
        <f t="shared" si="92"/>
        <v>-8049189.7800000003</v>
      </c>
      <c r="G350" s="39">
        <v>51998275.898800001</v>
      </c>
      <c r="H350" s="39">
        <v>63788153.258199997</v>
      </c>
      <c r="I350" s="39">
        <v>6229834.6283</v>
      </c>
      <c r="J350" s="39">
        <v>6368051.3043</v>
      </c>
      <c r="K350" s="39">
        <v>0</v>
      </c>
      <c r="L350" s="39">
        <f t="shared" si="86"/>
        <v>6368051.3043</v>
      </c>
      <c r="M350" s="44">
        <v>140462477.53780001</v>
      </c>
      <c r="N350" s="40">
        <f t="shared" si="93"/>
        <v>357279550.5018</v>
      </c>
      <c r="O350" s="43"/>
      <c r="P350" s="162"/>
      <c r="Q350" s="47">
        <v>20</v>
      </c>
      <c r="R350" s="172"/>
      <c r="S350" s="39" t="s">
        <v>824</v>
      </c>
      <c r="T350" s="39">
        <v>80818394.133000001</v>
      </c>
      <c r="U350" s="39">
        <f t="shared" si="94"/>
        <v>-8049189.7800000003</v>
      </c>
      <c r="V350" s="39">
        <v>43556512.466799997</v>
      </c>
      <c r="W350" s="39">
        <v>53432338.757399999</v>
      </c>
      <c r="X350" s="39">
        <v>4263672.0664999997</v>
      </c>
      <c r="Y350" s="39">
        <v>5334217.3607000001</v>
      </c>
      <c r="Z350" s="39">
        <v>0</v>
      </c>
      <c r="AA350" s="39">
        <f t="shared" si="91"/>
        <v>5334217.3607000001</v>
      </c>
      <c r="AB350" s="39">
        <v>90391743.986900002</v>
      </c>
      <c r="AC350" s="45">
        <f t="shared" si="87"/>
        <v>269747688.99129999</v>
      </c>
    </row>
    <row r="351" spans="1:29" ht="24.9" customHeight="1">
      <c r="A351" s="167"/>
      <c r="B351" s="162"/>
      <c r="C351" s="35">
        <v>16</v>
      </c>
      <c r="D351" s="39" t="s">
        <v>825</v>
      </c>
      <c r="E351" s="39">
        <v>70711977.019500002</v>
      </c>
      <c r="F351" s="39">
        <f t="shared" si="92"/>
        <v>-8049189.7800000003</v>
      </c>
      <c r="G351" s="39">
        <v>38109729.123499997</v>
      </c>
      <c r="H351" s="39">
        <v>46750573.935999997</v>
      </c>
      <c r="I351" s="39">
        <v>4715925.2324999999</v>
      </c>
      <c r="J351" s="39">
        <v>4667168.4024</v>
      </c>
      <c r="K351" s="39">
        <v>0</v>
      </c>
      <c r="L351" s="39">
        <f t="shared" si="86"/>
        <v>4667168.4024</v>
      </c>
      <c r="M351" s="44">
        <v>105903152.13869999</v>
      </c>
      <c r="N351" s="40">
        <f t="shared" si="93"/>
        <v>262809336.07259998</v>
      </c>
      <c r="O351" s="43"/>
      <c r="P351" s="162"/>
      <c r="Q351" s="47">
        <v>21</v>
      </c>
      <c r="R351" s="172"/>
      <c r="S351" s="39" t="s">
        <v>826</v>
      </c>
      <c r="T351" s="39">
        <v>83311329.685499996</v>
      </c>
      <c r="U351" s="39">
        <f t="shared" si="94"/>
        <v>-8049189.7800000003</v>
      </c>
      <c r="V351" s="39">
        <v>44900062.776600003</v>
      </c>
      <c r="W351" s="39">
        <v>55080520.193999998</v>
      </c>
      <c r="X351" s="39">
        <v>5440601.1546999998</v>
      </c>
      <c r="Y351" s="39">
        <v>5498757.3797000004</v>
      </c>
      <c r="Z351" s="39">
        <v>0</v>
      </c>
      <c r="AA351" s="39">
        <f t="shared" si="91"/>
        <v>5498757.3797000004</v>
      </c>
      <c r="AB351" s="39">
        <v>117258527.0599</v>
      </c>
      <c r="AC351" s="45">
        <f t="shared" si="87"/>
        <v>303440608.47040004</v>
      </c>
    </row>
    <row r="352" spans="1:29" ht="24.9" customHeight="1">
      <c r="A352" s="167"/>
      <c r="B352" s="162"/>
      <c r="C352" s="35">
        <v>17</v>
      </c>
      <c r="D352" s="39" t="s">
        <v>827</v>
      </c>
      <c r="E352" s="39">
        <v>74826675.936199993</v>
      </c>
      <c r="F352" s="39">
        <f t="shared" si="92"/>
        <v>-8049189.7800000003</v>
      </c>
      <c r="G352" s="39">
        <v>40327317.539899997</v>
      </c>
      <c r="H352" s="39">
        <v>49470969.320799999</v>
      </c>
      <c r="I352" s="39">
        <v>5070731.5477</v>
      </c>
      <c r="J352" s="39">
        <v>4938748.8838999998</v>
      </c>
      <c r="K352" s="39">
        <v>0</v>
      </c>
      <c r="L352" s="39">
        <f t="shared" si="86"/>
        <v>4938748.8838999998</v>
      </c>
      <c r="M352" s="44">
        <v>114002624.23019999</v>
      </c>
      <c r="N352" s="40">
        <f t="shared" si="93"/>
        <v>280587877.67869997</v>
      </c>
      <c r="O352" s="43"/>
      <c r="P352" s="162"/>
      <c r="Q352" s="47">
        <v>22</v>
      </c>
      <c r="R352" s="172"/>
      <c r="S352" s="39" t="s">
        <v>828</v>
      </c>
      <c r="T352" s="39">
        <v>80158444.485200003</v>
      </c>
      <c r="U352" s="39">
        <f t="shared" si="94"/>
        <v>-8049189.7800000003</v>
      </c>
      <c r="V352" s="39">
        <v>43200837.185599998</v>
      </c>
      <c r="W352" s="39">
        <v>52996019.111100003</v>
      </c>
      <c r="X352" s="39">
        <v>5257453.4736000001</v>
      </c>
      <c r="Y352" s="39">
        <v>5290659.0235000001</v>
      </c>
      <c r="Z352" s="39">
        <v>0</v>
      </c>
      <c r="AA352" s="39">
        <f t="shared" si="91"/>
        <v>5290659.0235000001</v>
      </c>
      <c r="AB352" s="39">
        <v>113077655.7841</v>
      </c>
      <c r="AC352" s="45">
        <f t="shared" si="87"/>
        <v>291931879.28310001</v>
      </c>
    </row>
    <row r="353" spans="1:29" ht="24.9" customHeight="1">
      <c r="A353" s="167"/>
      <c r="B353" s="162"/>
      <c r="C353" s="35">
        <v>18</v>
      </c>
      <c r="D353" s="39" t="s">
        <v>829</v>
      </c>
      <c r="E353" s="39">
        <v>78042914.902899995</v>
      </c>
      <c r="F353" s="39">
        <f t="shared" si="92"/>
        <v>-8049189.7800000003</v>
      </c>
      <c r="G353" s="39">
        <v>42060687.203500003</v>
      </c>
      <c r="H353" s="39">
        <v>51597356.164300002</v>
      </c>
      <c r="I353" s="39">
        <v>5388415.3344000001</v>
      </c>
      <c r="J353" s="39">
        <v>5151028.7481000004</v>
      </c>
      <c r="K353" s="39">
        <v>0</v>
      </c>
      <c r="L353" s="39">
        <f t="shared" si="86"/>
        <v>5151028.7481000004</v>
      </c>
      <c r="M353" s="44">
        <v>121254668.1039</v>
      </c>
      <c r="N353" s="40">
        <f t="shared" si="93"/>
        <v>295445880.6771</v>
      </c>
      <c r="O353" s="43"/>
      <c r="P353" s="163"/>
      <c r="Q353" s="47">
        <v>23</v>
      </c>
      <c r="R353" s="173"/>
      <c r="S353" s="39" t="s">
        <v>830</v>
      </c>
      <c r="T353" s="39">
        <v>75148524.061399996</v>
      </c>
      <c r="U353" s="39">
        <f t="shared" si="94"/>
        <v>-8049189.7800000003</v>
      </c>
      <c r="V353" s="39">
        <v>40500775.352600001</v>
      </c>
      <c r="W353" s="39">
        <v>49683756.251699999</v>
      </c>
      <c r="X353" s="39">
        <v>4757098.0712000001</v>
      </c>
      <c r="Y353" s="39">
        <v>4959991.67</v>
      </c>
      <c r="Z353" s="39">
        <v>0</v>
      </c>
      <c r="AA353" s="39">
        <f t="shared" si="91"/>
        <v>4959991.67</v>
      </c>
      <c r="AB353" s="39">
        <v>101655608.1952</v>
      </c>
      <c r="AC353" s="45">
        <f t="shared" si="87"/>
        <v>268656563.82209998</v>
      </c>
    </row>
    <row r="354" spans="1:29" ht="24.9" customHeight="1">
      <c r="A354" s="167"/>
      <c r="B354" s="162"/>
      <c r="C354" s="35">
        <v>19</v>
      </c>
      <c r="D354" s="39" t="s">
        <v>831</v>
      </c>
      <c r="E354" s="39">
        <v>80629771.511999995</v>
      </c>
      <c r="F354" s="39">
        <f t="shared" si="92"/>
        <v>-8049189.7800000003</v>
      </c>
      <c r="G354" s="39">
        <v>43454855.614699997</v>
      </c>
      <c r="H354" s="39">
        <v>53307632.644500002</v>
      </c>
      <c r="I354" s="39">
        <v>5191535.8088999996</v>
      </c>
      <c r="J354" s="39">
        <v>5321767.7931000004</v>
      </c>
      <c r="K354" s="39">
        <v>0</v>
      </c>
      <c r="L354" s="39">
        <f t="shared" si="86"/>
        <v>5321767.7931000004</v>
      </c>
      <c r="M354" s="44">
        <v>116760328.0829</v>
      </c>
      <c r="N354" s="40">
        <f t="shared" si="93"/>
        <v>296616701.67610002</v>
      </c>
      <c r="O354" s="43"/>
      <c r="P354" s="35"/>
      <c r="Q354" s="175" t="s">
        <v>832</v>
      </c>
      <c r="R354" s="176"/>
      <c r="S354" s="40"/>
      <c r="T354" s="40">
        <f t="shared" ref="T354:Y354" si="95">SUM(T331:T353)</f>
        <v>1985585901.9917998</v>
      </c>
      <c r="U354" s="40">
        <f t="shared" si="95"/>
        <v>-185131364.94</v>
      </c>
      <c r="V354" s="40">
        <f t="shared" si="95"/>
        <v>1070117737.6984</v>
      </c>
      <c r="W354" s="40">
        <f t="shared" si="95"/>
        <v>1312751876.4165998</v>
      </c>
      <c r="X354" s="40">
        <f t="shared" si="95"/>
        <v>120539921.59289996</v>
      </c>
      <c r="Y354" s="40">
        <f t="shared" si="95"/>
        <v>131053665.48319998</v>
      </c>
      <c r="Z354" s="40">
        <f t="shared" ref="Z354:AC354" si="96">SUM(Z331:Z353)</f>
        <v>0</v>
      </c>
      <c r="AA354" s="40">
        <f t="shared" si="91"/>
        <v>131053665.48319998</v>
      </c>
      <c r="AB354" s="40">
        <f t="shared" si="96"/>
        <v>2592077061.5496993</v>
      </c>
      <c r="AC354" s="40">
        <f t="shared" si="96"/>
        <v>7026994799.7925997</v>
      </c>
    </row>
    <row r="355" spans="1:29" ht="24.9" customHeight="1">
      <c r="A355" s="167"/>
      <c r="B355" s="162"/>
      <c r="C355" s="35">
        <v>20</v>
      </c>
      <c r="D355" s="39" t="s">
        <v>833</v>
      </c>
      <c r="E355" s="39">
        <v>81326951.774299994</v>
      </c>
      <c r="F355" s="39">
        <f t="shared" si="92"/>
        <v>-8049189.7800000003</v>
      </c>
      <c r="G355" s="39">
        <v>43830596.077100001</v>
      </c>
      <c r="H355" s="39">
        <v>53768566.969499998</v>
      </c>
      <c r="I355" s="39">
        <v>5263495.7516000001</v>
      </c>
      <c r="J355" s="39">
        <v>5367783.4446</v>
      </c>
      <c r="K355" s="39">
        <v>0</v>
      </c>
      <c r="L355" s="39">
        <f t="shared" si="86"/>
        <v>5367783.4446</v>
      </c>
      <c r="M355" s="44">
        <v>118403020.2281</v>
      </c>
      <c r="N355" s="40">
        <f t="shared" si="93"/>
        <v>299911224.46520001</v>
      </c>
      <c r="O355" s="43"/>
      <c r="P355" s="161">
        <v>34</v>
      </c>
      <c r="Q355" s="47">
        <v>1</v>
      </c>
      <c r="R355" s="161" t="s">
        <v>120</v>
      </c>
      <c r="S355" s="39" t="s">
        <v>834</v>
      </c>
      <c r="T355" s="39">
        <v>74590357.130799994</v>
      </c>
      <c r="U355" s="39">
        <f t="shared" si="94"/>
        <v>-8049189.7800000003</v>
      </c>
      <c r="V355" s="39">
        <v>40199955.160300002</v>
      </c>
      <c r="W355" s="39">
        <v>49314729.3138</v>
      </c>
      <c r="X355" s="39">
        <v>4485234.8777999999</v>
      </c>
      <c r="Y355" s="39">
        <v>4923151.2481000004</v>
      </c>
      <c r="Z355" s="39">
        <v>0</v>
      </c>
      <c r="AA355" s="39">
        <f t="shared" si="91"/>
        <v>4923151.2481000004</v>
      </c>
      <c r="AB355" s="39">
        <v>94771225.921499997</v>
      </c>
      <c r="AC355" s="45">
        <f t="shared" si="87"/>
        <v>260235463.8723</v>
      </c>
    </row>
    <row r="356" spans="1:29" ht="24.9" customHeight="1">
      <c r="A356" s="167"/>
      <c r="B356" s="162"/>
      <c r="C356" s="35">
        <v>21</v>
      </c>
      <c r="D356" s="39" t="s">
        <v>835</v>
      </c>
      <c r="E356" s="39">
        <v>76187046.865899995</v>
      </c>
      <c r="F356" s="39">
        <f t="shared" si="92"/>
        <v>-8049189.7800000003</v>
      </c>
      <c r="G356" s="39">
        <v>41060480.008500002</v>
      </c>
      <c r="H356" s="39">
        <v>50370366.0625</v>
      </c>
      <c r="I356" s="39">
        <v>5069874.6298000002</v>
      </c>
      <c r="J356" s="39">
        <v>5028536.7882000003</v>
      </c>
      <c r="K356" s="39">
        <v>0</v>
      </c>
      <c r="L356" s="39">
        <f t="shared" si="86"/>
        <v>5028536.7882000003</v>
      </c>
      <c r="M356" s="44">
        <v>113983062.6213</v>
      </c>
      <c r="N356" s="40">
        <f t="shared" si="93"/>
        <v>283650177.19620001</v>
      </c>
      <c r="O356" s="43"/>
      <c r="P356" s="162"/>
      <c r="Q356" s="47">
        <v>2</v>
      </c>
      <c r="R356" s="162"/>
      <c r="S356" s="39" t="s">
        <v>836</v>
      </c>
      <c r="T356" s="39">
        <v>127641278.3575</v>
      </c>
      <c r="U356" s="39">
        <f t="shared" si="94"/>
        <v>-8049189.7800000003</v>
      </c>
      <c r="V356" s="39">
        <v>68791380.869399995</v>
      </c>
      <c r="W356" s="39">
        <v>84388858.474399999</v>
      </c>
      <c r="X356" s="39">
        <v>5776049.4088000003</v>
      </c>
      <c r="Y356" s="39">
        <v>8424645.5309999995</v>
      </c>
      <c r="Z356" s="39">
        <v>0</v>
      </c>
      <c r="AA356" s="39">
        <f t="shared" si="91"/>
        <v>8424645.5309999995</v>
      </c>
      <c r="AB356" s="39">
        <v>124237770.96799999</v>
      </c>
      <c r="AC356" s="45">
        <f t="shared" si="87"/>
        <v>411210793.82910001</v>
      </c>
    </row>
    <row r="357" spans="1:29" ht="24.9" customHeight="1">
      <c r="A357" s="167"/>
      <c r="B357" s="162"/>
      <c r="C357" s="35">
        <v>22</v>
      </c>
      <c r="D357" s="39" t="s">
        <v>837</v>
      </c>
      <c r="E357" s="39">
        <v>69883263.474099994</v>
      </c>
      <c r="F357" s="39">
        <f t="shared" si="92"/>
        <v>-8049189.7800000003</v>
      </c>
      <c r="G357" s="39">
        <v>37663099.711199999</v>
      </c>
      <c r="H357" s="39">
        <v>46202677.589299999</v>
      </c>
      <c r="I357" s="39">
        <v>4720876.3136</v>
      </c>
      <c r="J357" s="39">
        <v>4612471.2231999999</v>
      </c>
      <c r="K357" s="39">
        <v>0</v>
      </c>
      <c r="L357" s="39">
        <f t="shared" si="86"/>
        <v>4612471.2231999999</v>
      </c>
      <c r="M357" s="44">
        <v>106016174.7679</v>
      </c>
      <c r="N357" s="40">
        <f t="shared" si="93"/>
        <v>261049373.29929999</v>
      </c>
      <c r="O357" s="43"/>
      <c r="P357" s="162"/>
      <c r="Q357" s="47">
        <v>3</v>
      </c>
      <c r="R357" s="162"/>
      <c r="S357" s="39" t="s">
        <v>838</v>
      </c>
      <c r="T357" s="39">
        <v>87666079.081499994</v>
      </c>
      <c r="U357" s="39">
        <f t="shared" si="94"/>
        <v>-8049189.7800000003</v>
      </c>
      <c r="V357" s="39">
        <v>47247024.732299998</v>
      </c>
      <c r="W357" s="39">
        <v>57959622.747599997</v>
      </c>
      <c r="X357" s="39">
        <v>4984468.8814000003</v>
      </c>
      <c r="Y357" s="39">
        <v>5786181.7967999997</v>
      </c>
      <c r="Z357" s="39">
        <v>0</v>
      </c>
      <c r="AA357" s="39">
        <f t="shared" si="91"/>
        <v>5786181.7967999997</v>
      </c>
      <c r="AB357" s="39">
        <v>106167674.368</v>
      </c>
      <c r="AC357" s="45">
        <f t="shared" si="87"/>
        <v>301761861.8276</v>
      </c>
    </row>
    <row r="358" spans="1:29" ht="24.9" customHeight="1">
      <c r="A358" s="167"/>
      <c r="B358" s="162"/>
      <c r="C358" s="35">
        <v>23</v>
      </c>
      <c r="D358" s="39" t="s">
        <v>839</v>
      </c>
      <c r="E358" s="39">
        <v>85762033.656399995</v>
      </c>
      <c r="F358" s="39">
        <f t="shared" si="92"/>
        <v>-8049189.7800000003</v>
      </c>
      <c r="G358" s="39">
        <v>46220852.6686</v>
      </c>
      <c r="H358" s="39">
        <v>56700780.608400002</v>
      </c>
      <c r="I358" s="39">
        <v>5393715.5301999999</v>
      </c>
      <c r="J358" s="39">
        <v>5660510.0080000004</v>
      </c>
      <c r="K358" s="39">
        <v>0</v>
      </c>
      <c r="L358" s="39">
        <f t="shared" si="86"/>
        <v>5660510.0080000004</v>
      </c>
      <c r="M358" s="44">
        <v>121375660.2774</v>
      </c>
      <c r="N358" s="40">
        <f t="shared" si="93"/>
        <v>313064362.96899998</v>
      </c>
      <c r="O358" s="43"/>
      <c r="P358" s="162"/>
      <c r="Q358" s="47">
        <v>4</v>
      </c>
      <c r="R358" s="162"/>
      <c r="S358" s="39" t="s">
        <v>840</v>
      </c>
      <c r="T358" s="39">
        <v>104673822.6945</v>
      </c>
      <c r="U358" s="39">
        <f t="shared" si="94"/>
        <v>-8049189.7800000003</v>
      </c>
      <c r="V358" s="39">
        <v>56413230.082699999</v>
      </c>
      <c r="W358" s="39">
        <v>69204136.177699998</v>
      </c>
      <c r="X358" s="39">
        <v>4494333.0181</v>
      </c>
      <c r="Y358" s="39">
        <v>6908735.6686000004</v>
      </c>
      <c r="Z358" s="39">
        <v>0</v>
      </c>
      <c r="AA358" s="39">
        <f t="shared" si="91"/>
        <v>6908735.6686000004</v>
      </c>
      <c r="AB358" s="39">
        <v>94978917.077800006</v>
      </c>
      <c r="AC358" s="45">
        <f t="shared" si="87"/>
        <v>328623984.93939996</v>
      </c>
    </row>
    <row r="359" spans="1:29" ht="24.9" customHeight="1">
      <c r="A359" s="167"/>
      <c r="B359" s="162"/>
      <c r="C359" s="35">
        <v>24</v>
      </c>
      <c r="D359" s="39" t="s">
        <v>841</v>
      </c>
      <c r="E359" s="39">
        <v>63421749.137500003</v>
      </c>
      <c r="F359" s="39">
        <f t="shared" si="92"/>
        <v>-8049189.7800000003</v>
      </c>
      <c r="G359" s="39">
        <v>34180711.416100003</v>
      </c>
      <c r="H359" s="39">
        <v>41930706.7513</v>
      </c>
      <c r="I359" s="39">
        <v>4185514.2292999998</v>
      </c>
      <c r="J359" s="39">
        <v>4185995.0191000002</v>
      </c>
      <c r="K359" s="39">
        <v>0</v>
      </c>
      <c r="L359" s="39">
        <f t="shared" si="86"/>
        <v>4185995.0191000002</v>
      </c>
      <c r="M359" s="44">
        <v>93794999.230100006</v>
      </c>
      <c r="N359" s="40">
        <f t="shared" si="93"/>
        <v>233650486.00340003</v>
      </c>
      <c r="O359" s="43"/>
      <c r="P359" s="162"/>
      <c r="Q359" s="47">
        <v>5</v>
      </c>
      <c r="R359" s="162"/>
      <c r="S359" s="39" t="s">
        <v>842</v>
      </c>
      <c r="T359" s="39">
        <v>113083889.8495</v>
      </c>
      <c r="U359" s="39">
        <f t="shared" si="94"/>
        <v>-8049189.7800000003</v>
      </c>
      <c r="V359" s="39">
        <v>60945777.392200001</v>
      </c>
      <c r="W359" s="39">
        <v>74764374.809200004</v>
      </c>
      <c r="X359" s="39">
        <v>6154934.0582999997</v>
      </c>
      <c r="Y359" s="39">
        <v>7463821.2615999999</v>
      </c>
      <c r="Z359" s="39">
        <v>0</v>
      </c>
      <c r="AA359" s="39">
        <f t="shared" si="91"/>
        <v>7463821.2615999999</v>
      </c>
      <c r="AB359" s="39">
        <v>132886900.1195</v>
      </c>
      <c r="AC359" s="45">
        <f t="shared" si="87"/>
        <v>387250507.71029997</v>
      </c>
    </row>
    <row r="360" spans="1:29" ht="24.9" customHeight="1">
      <c r="A360" s="167"/>
      <c r="B360" s="162"/>
      <c r="C360" s="35">
        <v>25</v>
      </c>
      <c r="D360" s="39" t="s">
        <v>843</v>
      </c>
      <c r="E360" s="39">
        <v>79601868.5792</v>
      </c>
      <c r="F360" s="39">
        <f t="shared" si="92"/>
        <v>-8049189.7800000003</v>
      </c>
      <c r="G360" s="39">
        <v>42900874.464900002</v>
      </c>
      <c r="H360" s="39">
        <v>52628044.064400002</v>
      </c>
      <c r="I360" s="39">
        <v>4746530.9534999998</v>
      </c>
      <c r="J360" s="39">
        <v>5253923.6131999996</v>
      </c>
      <c r="K360" s="39">
        <v>0</v>
      </c>
      <c r="L360" s="39">
        <f t="shared" si="86"/>
        <v>5253923.6131999996</v>
      </c>
      <c r="M360" s="44">
        <v>106601815.5283</v>
      </c>
      <c r="N360" s="40">
        <f t="shared" si="93"/>
        <v>283683867.4235</v>
      </c>
      <c r="O360" s="43"/>
      <c r="P360" s="162"/>
      <c r="Q360" s="47">
        <v>6</v>
      </c>
      <c r="R360" s="162"/>
      <c r="S360" s="39" t="s">
        <v>844</v>
      </c>
      <c r="T360" s="39">
        <v>78338917.968600005</v>
      </c>
      <c r="U360" s="39">
        <f t="shared" si="94"/>
        <v>-8049189.7800000003</v>
      </c>
      <c r="V360" s="39">
        <v>42220216.0009</v>
      </c>
      <c r="W360" s="39">
        <v>51793055.871699996</v>
      </c>
      <c r="X360" s="39">
        <v>4454904.2169000003</v>
      </c>
      <c r="Y360" s="39">
        <v>5170565.6952</v>
      </c>
      <c r="Z360" s="39">
        <v>0</v>
      </c>
      <c r="AA360" s="39">
        <f t="shared" si="91"/>
        <v>5170565.6952</v>
      </c>
      <c r="AB360" s="39">
        <v>94078841.5669</v>
      </c>
      <c r="AC360" s="45">
        <f t="shared" si="87"/>
        <v>268007311.5402</v>
      </c>
    </row>
    <row r="361" spans="1:29" ht="24.9" customHeight="1">
      <c r="A361" s="167"/>
      <c r="B361" s="162"/>
      <c r="C361" s="35">
        <v>26</v>
      </c>
      <c r="D361" s="39" t="s">
        <v>845</v>
      </c>
      <c r="E361" s="39">
        <v>72397496.032100007</v>
      </c>
      <c r="F361" s="39">
        <f t="shared" si="92"/>
        <v>-8049189.7800000003</v>
      </c>
      <c r="G361" s="39">
        <v>39018127.894299999</v>
      </c>
      <c r="H361" s="39">
        <v>47864939.345399998</v>
      </c>
      <c r="I361" s="39">
        <v>4756136.8969999999</v>
      </c>
      <c r="J361" s="39">
        <v>4778416.8981999997</v>
      </c>
      <c r="K361" s="39">
        <v>0</v>
      </c>
      <c r="L361" s="39">
        <f t="shared" si="86"/>
        <v>4778416.8981999997</v>
      </c>
      <c r="M361" s="44">
        <v>106821098.7491</v>
      </c>
      <c r="N361" s="40">
        <f t="shared" si="93"/>
        <v>267587026.03610003</v>
      </c>
      <c r="O361" s="43"/>
      <c r="P361" s="162"/>
      <c r="Q361" s="47">
        <v>7</v>
      </c>
      <c r="R361" s="162"/>
      <c r="S361" s="39" t="s">
        <v>846</v>
      </c>
      <c r="T361" s="39">
        <v>75348573.017399997</v>
      </c>
      <c r="U361" s="39">
        <f t="shared" si="94"/>
        <v>-8049189.7800000003</v>
      </c>
      <c r="V361" s="39">
        <v>40608590.348700002</v>
      </c>
      <c r="W361" s="39">
        <v>49816016.781099997</v>
      </c>
      <c r="X361" s="39">
        <v>5045130.2032000003</v>
      </c>
      <c r="Y361" s="39">
        <v>4973195.4044000003</v>
      </c>
      <c r="Z361" s="39">
        <v>0</v>
      </c>
      <c r="AA361" s="39">
        <f t="shared" si="91"/>
        <v>4973195.4044000003</v>
      </c>
      <c r="AB361" s="39">
        <v>107552443.0773</v>
      </c>
      <c r="AC361" s="45">
        <f t="shared" si="87"/>
        <v>275294759.0521</v>
      </c>
    </row>
    <row r="362" spans="1:29" ht="24.9" customHeight="1">
      <c r="A362" s="167"/>
      <c r="B362" s="163"/>
      <c r="C362" s="35">
        <v>27</v>
      </c>
      <c r="D362" s="39" t="s">
        <v>847</v>
      </c>
      <c r="E362" s="39">
        <v>67085304.292400002</v>
      </c>
      <c r="F362" s="39">
        <f t="shared" si="92"/>
        <v>-8049189.7800000003</v>
      </c>
      <c r="G362" s="39">
        <v>36155159.034100004</v>
      </c>
      <c r="H362" s="39">
        <v>44352832.582800001</v>
      </c>
      <c r="I362" s="39">
        <v>4375305.6687000003</v>
      </c>
      <c r="J362" s="39">
        <v>4427798.8772999998</v>
      </c>
      <c r="K362" s="39">
        <v>0</v>
      </c>
      <c r="L362" s="39">
        <f t="shared" si="86"/>
        <v>4427798.8772999998</v>
      </c>
      <c r="M362" s="44">
        <v>98127533.350199997</v>
      </c>
      <c r="N362" s="40">
        <f t="shared" si="93"/>
        <v>246474744.0255</v>
      </c>
      <c r="O362" s="43"/>
      <c r="P362" s="162"/>
      <c r="Q362" s="47">
        <v>8</v>
      </c>
      <c r="R362" s="162"/>
      <c r="S362" s="39" t="s">
        <v>848</v>
      </c>
      <c r="T362" s="39">
        <v>116951289.9109</v>
      </c>
      <c r="U362" s="39">
        <f t="shared" si="94"/>
        <v>-8049189.7800000003</v>
      </c>
      <c r="V362" s="39">
        <v>63030085.807300001</v>
      </c>
      <c r="W362" s="39">
        <v>77321270.827800006</v>
      </c>
      <c r="X362" s="39">
        <v>5637556.6700999998</v>
      </c>
      <c r="Y362" s="39">
        <v>7719079.3963000001</v>
      </c>
      <c r="Z362" s="39">
        <v>0</v>
      </c>
      <c r="AA362" s="39">
        <f t="shared" si="91"/>
        <v>7719079.3963000001</v>
      </c>
      <c r="AB362" s="39">
        <v>121076276.8673</v>
      </c>
      <c r="AC362" s="45">
        <f t="shared" si="87"/>
        <v>383686369.6997</v>
      </c>
    </row>
    <row r="363" spans="1:29" ht="24.9" customHeight="1">
      <c r="A363" s="35"/>
      <c r="B363" s="174" t="s">
        <v>849</v>
      </c>
      <c r="C363" s="175"/>
      <c r="D363" s="40"/>
      <c r="E363" s="40">
        <f>SUM(E336:E362)</f>
        <v>2097688105.3594003</v>
      </c>
      <c r="F363" s="40">
        <f t="shared" ref="F363:N363" si="97">SUM(F336:F362)</f>
        <v>-217328124.06</v>
      </c>
      <c r="G363" s="40">
        <f t="shared" si="97"/>
        <v>1130534441.9766002</v>
      </c>
      <c r="H363" s="40">
        <f t="shared" si="97"/>
        <v>1386867218.2274001</v>
      </c>
      <c r="I363" s="40">
        <f t="shared" si="97"/>
        <v>136786091.13410002</v>
      </c>
      <c r="J363" s="40">
        <f t="shared" si="97"/>
        <v>138452692.9666</v>
      </c>
      <c r="K363" s="40">
        <f t="shared" si="97"/>
        <v>0</v>
      </c>
      <c r="L363" s="40">
        <f t="shared" si="97"/>
        <v>138452692.9666</v>
      </c>
      <c r="M363" s="40">
        <f t="shared" si="97"/>
        <v>3075247944.9993005</v>
      </c>
      <c r="N363" s="40">
        <f t="shared" si="97"/>
        <v>7748248370.6034021</v>
      </c>
      <c r="O363" s="43"/>
      <c r="P363" s="162"/>
      <c r="Q363" s="47">
        <v>9</v>
      </c>
      <c r="R363" s="162"/>
      <c r="S363" s="39" t="s">
        <v>850</v>
      </c>
      <c r="T363" s="39">
        <v>83250521.4472</v>
      </c>
      <c r="U363" s="39">
        <f t="shared" si="94"/>
        <v>-8049189.7800000003</v>
      </c>
      <c r="V363" s="39">
        <v>44867290.598700002</v>
      </c>
      <c r="W363" s="39">
        <v>55040317.385799997</v>
      </c>
      <c r="X363" s="39">
        <v>4534005.1418000003</v>
      </c>
      <c r="Y363" s="39">
        <v>5494743.8830000004</v>
      </c>
      <c r="Z363" s="39">
        <v>0</v>
      </c>
      <c r="AA363" s="39">
        <f t="shared" si="91"/>
        <v>5494743.8830000004</v>
      </c>
      <c r="AB363" s="39">
        <v>95884547.119599998</v>
      </c>
      <c r="AC363" s="45">
        <f t="shared" si="87"/>
        <v>281022235.79609996</v>
      </c>
    </row>
    <row r="364" spans="1:29" ht="24.9" customHeight="1">
      <c r="A364" s="167">
        <v>18</v>
      </c>
      <c r="B364" s="161" t="s">
        <v>851</v>
      </c>
      <c r="C364" s="35">
        <v>1</v>
      </c>
      <c r="D364" s="39" t="s">
        <v>852</v>
      </c>
      <c r="E364" s="39">
        <v>125603030.43430001</v>
      </c>
      <c r="F364" s="39">
        <f t="shared" si="92"/>
        <v>-8049189.7800000003</v>
      </c>
      <c r="G364" s="39">
        <v>67692881.300999999</v>
      </c>
      <c r="H364" s="39">
        <v>83041289.586500004</v>
      </c>
      <c r="I364" s="39">
        <v>7007980.8687000005</v>
      </c>
      <c r="J364" s="39">
        <v>8290116.0395999998</v>
      </c>
      <c r="K364" s="39">
        <v>0</v>
      </c>
      <c r="L364" s="39">
        <f t="shared" si="86"/>
        <v>8290116.0395999998</v>
      </c>
      <c r="M364" s="44">
        <v>139325747.03529999</v>
      </c>
      <c r="N364" s="40">
        <f t="shared" si="93"/>
        <v>422911855.48540002</v>
      </c>
      <c r="O364" s="43"/>
      <c r="P364" s="162"/>
      <c r="Q364" s="47">
        <v>10</v>
      </c>
      <c r="R364" s="162"/>
      <c r="S364" s="39" t="s">
        <v>853</v>
      </c>
      <c r="T364" s="39">
        <v>76865016.246000007</v>
      </c>
      <c r="U364" s="39">
        <f t="shared" si="94"/>
        <v>-8049189.7800000003</v>
      </c>
      <c r="V364" s="39">
        <v>41425866.899499997</v>
      </c>
      <c r="W364" s="39">
        <v>50818599.289300002</v>
      </c>
      <c r="X364" s="39">
        <v>4587525.4813000001</v>
      </c>
      <c r="Y364" s="39">
        <v>5073284.4731000001</v>
      </c>
      <c r="Z364" s="39">
        <v>0</v>
      </c>
      <c r="AA364" s="39">
        <f t="shared" si="91"/>
        <v>5073284.4731000001</v>
      </c>
      <c r="AB364" s="39">
        <v>97106302.421399996</v>
      </c>
      <c r="AC364" s="45">
        <f t="shared" si="87"/>
        <v>267827405.03060001</v>
      </c>
    </row>
    <row r="365" spans="1:29" ht="24.9" customHeight="1">
      <c r="A365" s="167"/>
      <c r="B365" s="162"/>
      <c r="C365" s="35">
        <v>2</v>
      </c>
      <c r="D365" s="39" t="s">
        <v>854</v>
      </c>
      <c r="E365" s="39">
        <v>127716469.66500001</v>
      </c>
      <c r="F365" s="39">
        <f t="shared" si="92"/>
        <v>-8049189.7800000003</v>
      </c>
      <c r="G365" s="39">
        <v>68831904.702600002</v>
      </c>
      <c r="H365" s="39">
        <v>84438570.516499996</v>
      </c>
      <c r="I365" s="39">
        <v>8233976.4393999996</v>
      </c>
      <c r="J365" s="39">
        <v>8429608.3465</v>
      </c>
      <c r="K365" s="39">
        <v>0</v>
      </c>
      <c r="L365" s="39">
        <f t="shared" si="86"/>
        <v>8429608.3465</v>
      </c>
      <c r="M365" s="44">
        <v>167312613.3441</v>
      </c>
      <c r="N365" s="40">
        <f t="shared" si="93"/>
        <v>456913953.23410004</v>
      </c>
      <c r="O365" s="43"/>
      <c r="P365" s="162"/>
      <c r="Q365" s="47">
        <v>11</v>
      </c>
      <c r="R365" s="162"/>
      <c r="S365" s="39" t="s">
        <v>855</v>
      </c>
      <c r="T365" s="39">
        <v>114707049.1576</v>
      </c>
      <c r="U365" s="39">
        <f t="shared" si="94"/>
        <v>-8049189.7800000003</v>
      </c>
      <c r="V365" s="39">
        <v>61820567.833099999</v>
      </c>
      <c r="W365" s="39">
        <v>75837511.672900006</v>
      </c>
      <c r="X365" s="39">
        <v>5940048.6782999998</v>
      </c>
      <c r="Y365" s="39">
        <v>7570953.8598999996</v>
      </c>
      <c r="Z365" s="39">
        <v>0</v>
      </c>
      <c r="AA365" s="39">
        <f t="shared" si="91"/>
        <v>7570953.8598999996</v>
      </c>
      <c r="AB365" s="39">
        <v>127981524.81029999</v>
      </c>
      <c r="AC365" s="45">
        <f t="shared" si="87"/>
        <v>385808466.23210001</v>
      </c>
    </row>
    <row r="366" spans="1:29" ht="24.9" customHeight="1">
      <c r="A366" s="167"/>
      <c r="B366" s="162"/>
      <c r="C366" s="35">
        <v>3</v>
      </c>
      <c r="D366" s="39" t="s">
        <v>856</v>
      </c>
      <c r="E366" s="39">
        <v>105695577.8213</v>
      </c>
      <c r="F366" s="39">
        <f t="shared" si="92"/>
        <v>-8049189.7800000003</v>
      </c>
      <c r="G366" s="39">
        <v>56963897.915100001</v>
      </c>
      <c r="H366" s="39">
        <v>69879660.192300007</v>
      </c>
      <c r="I366" s="39">
        <v>7368351.8605000004</v>
      </c>
      <c r="J366" s="39">
        <v>6976174.0778999999</v>
      </c>
      <c r="K366" s="39">
        <v>0</v>
      </c>
      <c r="L366" s="39">
        <f t="shared" si="86"/>
        <v>6976174.0778999999</v>
      </c>
      <c r="M366" s="44">
        <v>147552248.83399999</v>
      </c>
      <c r="N366" s="40">
        <f t="shared" si="93"/>
        <v>386386720.92109996</v>
      </c>
      <c r="O366" s="43"/>
      <c r="P366" s="162"/>
      <c r="Q366" s="47">
        <v>12</v>
      </c>
      <c r="R366" s="162"/>
      <c r="S366" s="39" t="s">
        <v>857</v>
      </c>
      <c r="T366" s="39">
        <v>90794337.857500002</v>
      </c>
      <c r="U366" s="39">
        <f t="shared" si="94"/>
        <v>-8049189.7800000003</v>
      </c>
      <c r="V366" s="39">
        <v>48932978.082900003</v>
      </c>
      <c r="W366" s="39">
        <v>60027842.2962</v>
      </c>
      <c r="X366" s="39">
        <v>4997565.9718000004</v>
      </c>
      <c r="Y366" s="39">
        <v>5992654.7471000003</v>
      </c>
      <c r="Z366" s="39">
        <v>0</v>
      </c>
      <c r="AA366" s="39">
        <f t="shared" si="91"/>
        <v>5992654.7471000003</v>
      </c>
      <c r="AB366" s="39">
        <v>106466653.0324</v>
      </c>
      <c r="AC366" s="45">
        <f t="shared" si="87"/>
        <v>309162842.20789999</v>
      </c>
    </row>
    <row r="367" spans="1:29" ht="24.9" customHeight="1">
      <c r="A367" s="167"/>
      <c r="B367" s="162"/>
      <c r="C367" s="35">
        <v>4</v>
      </c>
      <c r="D367" s="39" t="s">
        <v>858</v>
      </c>
      <c r="E367" s="39">
        <v>81384082.834199995</v>
      </c>
      <c r="F367" s="39">
        <f t="shared" si="92"/>
        <v>-8049189.7800000003</v>
      </c>
      <c r="G367" s="39">
        <v>43861386.4652</v>
      </c>
      <c r="H367" s="39">
        <v>53806338.644900002</v>
      </c>
      <c r="I367" s="39">
        <v>5511072.3003000002</v>
      </c>
      <c r="J367" s="39">
        <v>5371554.2383000003</v>
      </c>
      <c r="K367" s="39">
        <v>0</v>
      </c>
      <c r="L367" s="39">
        <f t="shared" si="86"/>
        <v>5371554.2383000003</v>
      </c>
      <c r="M367" s="44">
        <v>105154514.2968</v>
      </c>
      <c r="N367" s="40">
        <f t="shared" si="93"/>
        <v>287039758.99970001</v>
      </c>
      <c r="O367" s="43"/>
      <c r="P367" s="162"/>
      <c r="Q367" s="47">
        <v>13</v>
      </c>
      <c r="R367" s="162"/>
      <c r="S367" s="39" t="s">
        <v>859</v>
      </c>
      <c r="T367" s="39">
        <v>78036522.051300004</v>
      </c>
      <c r="U367" s="39">
        <f t="shared" si="94"/>
        <v>-8049189.7800000003</v>
      </c>
      <c r="V367" s="39">
        <v>42057241.820500001</v>
      </c>
      <c r="W367" s="39">
        <v>51593129.589100003</v>
      </c>
      <c r="X367" s="39">
        <v>4753407.8541999999</v>
      </c>
      <c r="Y367" s="39">
        <v>5150606.8037999999</v>
      </c>
      <c r="Z367" s="39">
        <v>0</v>
      </c>
      <c r="AA367" s="39">
        <f t="shared" si="91"/>
        <v>5150606.8037999999</v>
      </c>
      <c r="AB367" s="39">
        <v>100893043.50300001</v>
      </c>
      <c r="AC367" s="45">
        <f t="shared" si="87"/>
        <v>274434761.84189999</v>
      </c>
    </row>
    <row r="368" spans="1:29" ht="24.9" customHeight="1">
      <c r="A368" s="167"/>
      <c r="B368" s="162"/>
      <c r="C368" s="35">
        <v>5</v>
      </c>
      <c r="D368" s="39" t="s">
        <v>860</v>
      </c>
      <c r="E368" s="39">
        <v>133791758.21179999</v>
      </c>
      <c r="F368" s="39">
        <f t="shared" si="92"/>
        <v>-8049189.7800000003</v>
      </c>
      <c r="G368" s="39">
        <v>72106139.289499998</v>
      </c>
      <c r="H368" s="39">
        <v>88455191.722200006</v>
      </c>
      <c r="I368" s="39">
        <v>8889666.7193999998</v>
      </c>
      <c r="J368" s="39">
        <v>8830592.6767999995</v>
      </c>
      <c r="K368" s="39">
        <v>0</v>
      </c>
      <c r="L368" s="39">
        <f t="shared" si="86"/>
        <v>8830592.6767999995</v>
      </c>
      <c r="M368" s="44">
        <v>182280625.1742</v>
      </c>
      <c r="N368" s="40">
        <f t="shared" si="93"/>
        <v>486304784.01389998</v>
      </c>
      <c r="O368" s="43"/>
      <c r="P368" s="162"/>
      <c r="Q368" s="47">
        <v>14</v>
      </c>
      <c r="R368" s="162"/>
      <c r="S368" s="39" t="s">
        <v>861</v>
      </c>
      <c r="T368" s="39">
        <v>111776234.88420001</v>
      </c>
      <c r="U368" s="39">
        <f t="shared" si="94"/>
        <v>-8049189.7800000003</v>
      </c>
      <c r="V368" s="39">
        <v>60241025.826499999</v>
      </c>
      <c r="W368" s="39">
        <v>73899830.743000001</v>
      </c>
      <c r="X368" s="39">
        <v>6121048.7751000002</v>
      </c>
      <c r="Y368" s="39">
        <v>7377512.7435999997</v>
      </c>
      <c r="Z368" s="39">
        <v>0</v>
      </c>
      <c r="AA368" s="39">
        <f t="shared" si="91"/>
        <v>7377512.7435999997</v>
      </c>
      <c r="AB368" s="39">
        <v>132113371.3131</v>
      </c>
      <c r="AC368" s="45">
        <f t="shared" si="87"/>
        <v>383479834.50550002</v>
      </c>
    </row>
    <row r="369" spans="1:29" ht="24.9" customHeight="1">
      <c r="A369" s="167"/>
      <c r="B369" s="162"/>
      <c r="C369" s="35">
        <v>6</v>
      </c>
      <c r="D369" s="39" t="s">
        <v>862</v>
      </c>
      <c r="E369" s="39">
        <v>89628409.317599997</v>
      </c>
      <c r="F369" s="39">
        <f t="shared" si="92"/>
        <v>-8049189.7800000003</v>
      </c>
      <c r="G369" s="39">
        <v>48304608.9903</v>
      </c>
      <c r="H369" s="39">
        <v>59256999.354099996</v>
      </c>
      <c r="I369" s="39">
        <v>6389762.2319</v>
      </c>
      <c r="J369" s="39">
        <v>5915700.5297999997</v>
      </c>
      <c r="K369" s="39">
        <v>0</v>
      </c>
      <c r="L369" s="39">
        <f t="shared" si="86"/>
        <v>5915700.5297999997</v>
      </c>
      <c r="M369" s="44">
        <v>125213132.9674</v>
      </c>
      <c r="N369" s="40">
        <f t="shared" si="93"/>
        <v>326659423.61109996</v>
      </c>
      <c r="O369" s="43"/>
      <c r="P369" s="162"/>
      <c r="Q369" s="47">
        <v>15</v>
      </c>
      <c r="R369" s="162"/>
      <c r="S369" s="39" t="s">
        <v>863</v>
      </c>
      <c r="T369" s="39">
        <v>74097952.147</v>
      </c>
      <c r="U369" s="39">
        <f t="shared" si="94"/>
        <v>-8049189.7800000003</v>
      </c>
      <c r="V369" s="39">
        <v>39934576.912600003</v>
      </c>
      <c r="W369" s="39">
        <v>48989180.282799996</v>
      </c>
      <c r="X369" s="39">
        <v>4511566.5886000004</v>
      </c>
      <c r="Y369" s="39">
        <v>4890651.2802999998</v>
      </c>
      <c r="Z369" s="39">
        <v>0</v>
      </c>
      <c r="AA369" s="39">
        <f t="shared" si="91"/>
        <v>4890651.2802999998</v>
      </c>
      <c r="AB369" s="39">
        <v>95372322.768000007</v>
      </c>
      <c r="AC369" s="45">
        <f t="shared" si="87"/>
        <v>259747060.19929999</v>
      </c>
    </row>
    <row r="370" spans="1:29" ht="24.9" customHeight="1">
      <c r="A370" s="167"/>
      <c r="B370" s="162"/>
      <c r="C370" s="35">
        <v>7</v>
      </c>
      <c r="D370" s="39" t="s">
        <v>864</v>
      </c>
      <c r="E370" s="39">
        <v>78155796.636999995</v>
      </c>
      <c r="F370" s="39">
        <f t="shared" si="92"/>
        <v>-8049189.7800000003</v>
      </c>
      <c r="G370" s="39">
        <v>42121524.030400001</v>
      </c>
      <c r="H370" s="39">
        <v>51671986.885600001</v>
      </c>
      <c r="I370" s="39">
        <v>5981943.3804000001</v>
      </c>
      <c r="J370" s="39">
        <v>5158479.2265999997</v>
      </c>
      <c r="K370" s="39">
        <v>0</v>
      </c>
      <c r="L370" s="39">
        <f t="shared" si="86"/>
        <v>5158479.2265999997</v>
      </c>
      <c r="M370" s="44">
        <v>115903497.63869999</v>
      </c>
      <c r="N370" s="40">
        <f t="shared" si="93"/>
        <v>290944038.01869994</v>
      </c>
      <c r="O370" s="43"/>
      <c r="P370" s="163"/>
      <c r="Q370" s="47">
        <v>16</v>
      </c>
      <c r="R370" s="163"/>
      <c r="S370" s="39" t="s">
        <v>865</v>
      </c>
      <c r="T370" s="39">
        <v>80381434.640900001</v>
      </c>
      <c r="U370" s="39">
        <f t="shared" si="94"/>
        <v>-8049189.7800000003</v>
      </c>
      <c r="V370" s="39">
        <v>43321016.181900002</v>
      </c>
      <c r="W370" s="39">
        <v>53143447.003799997</v>
      </c>
      <c r="X370" s="39">
        <v>4913080.2174000004</v>
      </c>
      <c r="Y370" s="39">
        <v>5305376.9347999999</v>
      </c>
      <c r="Z370" s="39">
        <v>0</v>
      </c>
      <c r="AA370" s="39">
        <f t="shared" si="91"/>
        <v>5305376.9347999999</v>
      </c>
      <c r="AB370" s="39">
        <v>104538023.29539999</v>
      </c>
      <c r="AC370" s="45">
        <f t="shared" si="87"/>
        <v>283553188.49419999</v>
      </c>
    </row>
    <row r="371" spans="1:29" ht="24.9" customHeight="1">
      <c r="A371" s="167"/>
      <c r="B371" s="162"/>
      <c r="C371" s="35">
        <v>8</v>
      </c>
      <c r="D371" s="39" t="s">
        <v>866</v>
      </c>
      <c r="E371" s="39">
        <v>104137474.64120001</v>
      </c>
      <c r="F371" s="39">
        <f t="shared" si="92"/>
        <v>-8049189.7800000003</v>
      </c>
      <c r="G371" s="39">
        <v>56124169.022799999</v>
      </c>
      <c r="H371" s="39">
        <v>68849534.589900002</v>
      </c>
      <c r="I371" s="39">
        <v>7286976.4005000005</v>
      </c>
      <c r="J371" s="39">
        <v>6873335.3476</v>
      </c>
      <c r="K371" s="39">
        <v>0</v>
      </c>
      <c r="L371" s="39">
        <f t="shared" si="86"/>
        <v>6873335.3476</v>
      </c>
      <c r="M371" s="44">
        <v>145694620.49219999</v>
      </c>
      <c r="N371" s="40">
        <f t="shared" si="93"/>
        <v>380916920.71419996</v>
      </c>
      <c r="O371" s="43"/>
      <c r="P371" s="35"/>
      <c r="Q371" s="175" t="s">
        <v>867</v>
      </c>
      <c r="R371" s="176"/>
      <c r="S371" s="40"/>
      <c r="T371" s="40">
        <f t="shared" ref="T371:Y371" si="98">SUM(T355:T370)</f>
        <v>1488203276.4424002</v>
      </c>
      <c r="U371" s="40">
        <f t="shared" si="98"/>
        <v>-128787036.48</v>
      </c>
      <c r="V371" s="40">
        <f t="shared" si="98"/>
        <v>802056824.54950023</v>
      </c>
      <c r="W371" s="40">
        <f t="shared" si="98"/>
        <v>983911923.26619995</v>
      </c>
      <c r="X371" s="40">
        <f t="shared" si="98"/>
        <v>81390860.043099999</v>
      </c>
      <c r="Y371" s="40">
        <f t="shared" si="98"/>
        <v>98225160.727599993</v>
      </c>
      <c r="Z371" s="40">
        <f t="shared" ref="Z371:AC371" si="99">SUM(Z355:Z370)</f>
        <v>0</v>
      </c>
      <c r="AA371" s="40">
        <f t="shared" si="91"/>
        <v>98225160.727599993</v>
      </c>
      <c r="AB371" s="40">
        <f t="shared" si="99"/>
        <v>1736105838.2295001</v>
      </c>
      <c r="AC371" s="40">
        <f t="shared" si="99"/>
        <v>5061106846.7782993</v>
      </c>
    </row>
    <row r="372" spans="1:29" ht="24.9" customHeight="1">
      <c r="A372" s="167"/>
      <c r="B372" s="162"/>
      <c r="C372" s="35">
        <v>9</v>
      </c>
      <c r="D372" s="39" t="s">
        <v>868</v>
      </c>
      <c r="E372" s="39">
        <v>114874467.14650001</v>
      </c>
      <c r="F372" s="39">
        <f t="shared" si="92"/>
        <v>-8049189.7800000003</v>
      </c>
      <c r="G372" s="39">
        <v>61910796.596000001</v>
      </c>
      <c r="H372" s="39">
        <v>75948198.538100004</v>
      </c>
      <c r="I372" s="39">
        <v>6922405.4533000002</v>
      </c>
      <c r="J372" s="39">
        <v>7582003.8684</v>
      </c>
      <c r="K372" s="39">
        <v>0</v>
      </c>
      <c r="L372" s="39">
        <f t="shared" si="86"/>
        <v>7582003.8684</v>
      </c>
      <c r="M372" s="44">
        <v>137372242.65970001</v>
      </c>
      <c r="N372" s="40">
        <f t="shared" si="93"/>
        <v>396560924.48199999</v>
      </c>
      <c r="O372" s="43"/>
      <c r="P372" s="161">
        <v>35</v>
      </c>
      <c r="Q372" s="47">
        <v>1</v>
      </c>
      <c r="R372" s="36"/>
      <c r="S372" s="39" t="s">
        <v>869</v>
      </c>
      <c r="T372" s="39">
        <v>83069432.740500003</v>
      </c>
      <c r="U372" s="39">
        <f t="shared" si="94"/>
        <v>-8049189.7800000003</v>
      </c>
      <c r="V372" s="39">
        <v>44769694.0973</v>
      </c>
      <c r="W372" s="39">
        <v>54920592.251199998</v>
      </c>
      <c r="X372" s="39">
        <v>5027922.5921999998</v>
      </c>
      <c r="Y372" s="39">
        <v>5482791.5725999996</v>
      </c>
      <c r="Z372" s="39">
        <v>0</v>
      </c>
      <c r="AA372" s="39">
        <f t="shared" si="91"/>
        <v>5482791.5725999996</v>
      </c>
      <c r="AB372" s="39">
        <v>112315167.3585</v>
      </c>
      <c r="AC372" s="45">
        <f t="shared" si="87"/>
        <v>297536410.83230001</v>
      </c>
    </row>
    <row r="373" spans="1:29" ht="24.9" customHeight="1">
      <c r="A373" s="167"/>
      <c r="B373" s="162"/>
      <c r="C373" s="35">
        <v>10</v>
      </c>
      <c r="D373" s="39" t="s">
        <v>870</v>
      </c>
      <c r="E373" s="39">
        <v>108522011.67399999</v>
      </c>
      <c r="F373" s="39">
        <f t="shared" si="92"/>
        <v>-8049189.7800000003</v>
      </c>
      <c r="G373" s="39">
        <v>58487184.818599999</v>
      </c>
      <c r="H373" s="39">
        <v>71748330.966000006</v>
      </c>
      <c r="I373" s="39">
        <v>8122302.0562000005</v>
      </c>
      <c r="J373" s="39">
        <v>7162725.8238000004</v>
      </c>
      <c r="K373" s="39">
        <v>0</v>
      </c>
      <c r="L373" s="39">
        <f t="shared" si="86"/>
        <v>7162725.8238000004</v>
      </c>
      <c r="M373" s="44">
        <v>164763325.15169999</v>
      </c>
      <c r="N373" s="40">
        <f t="shared" si="93"/>
        <v>410756690.71030003</v>
      </c>
      <c r="O373" s="43"/>
      <c r="P373" s="162"/>
      <c r="Q373" s="47">
        <v>2</v>
      </c>
      <c r="R373" s="161"/>
      <c r="S373" s="39" t="s">
        <v>871</v>
      </c>
      <c r="T373" s="39">
        <v>91924551.4771</v>
      </c>
      <c r="U373" s="39">
        <f t="shared" si="94"/>
        <v>-8049189.7800000003</v>
      </c>
      <c r="V373" s="39">
        <v>49542098.8671</v>
      </c>
      <c r="W373" s="39">
        <v>60775072.646899998</v>
      </c>
      <c r="X373" s="39">
        <v>4703584.4678999996</v>
      </c>
      <c r="Y373" s="39">
        <v>6067251.6897</v>
      </c>
      <c r="Z373" s="39">
        <v>0</v>
      </c>
      <c r="AA373" s="39">
        <f t="shared" si="91"/>
        <v>6067251.6897</v>
      </c>
      <c r="AB373" s="39">
        <v>104911219.1392</v>
      </c>
      <c r="AC373" s="45">
        <f t="shared" si="87"/>
        <v>309874588.5079</v>
      </c>
    </row>
    <row r="374" spans="1:29" ht="24.9" customHeight="1">
      <c r="A374" s="167"/>
      <c r="B374" s="162"/>
      <c r="C374" s="35">
        <v>11</v>
      </c>
      <c r="D374" s="39" t="s">
        <v>872</v>
      </c>
      <c r="E374" s="39">
        <v>115864223.3353</v>
      </c>
      <c r="F374" s="39">
        <f t="shared" si="92"/>
        <v>-8049189.7800000003</v>
      </c>
      <c r="G374" s="39">
        <v>62444218.822999999</v>
      </c>
      <c r="H374" s="39">
        <v>76602566.748799995</v>
      </c>
      <c r="I374" s="39">
        <v>8595151.4528000001</v>
      </c>
      <c r="J374" s="39">
        <v>7647330.2673000004</v>
      </c>
      <c r="K374" s="39">
        <v>0</v>
      </c>
      <c r="L374" s="39">
        <f t="shared" si="86"/>
        <v>7647330.2673000004</v>
      </c>
      <c r="M374" s="44">
        <v>175557469.245</v>
      </c>
      <c r="N374" s="40">
        <f t="shared" si="93"/>
        <v>438661770.09219992</v>
      </c>
      <c r="O374" s="43"/>
      <c r="P374" s="162"/>
      <c r="Q374" s="47">
        <v>3</v>
      </c>
      <c r="R374" s="162"/>
      <c r="S374" s="39" t="s">
        <v>873</v>
      </c>
      <c r="T374" s="39">
        <v>76967498.809200004</v>
      </c>
      <c r="U374" s="39">
        <f t="shared" si="94"/>
        <v>-8049189.7800000003</v>
      </c>
      <c r="V374" s="39">
        <v>41481099.165399998</v>
      </c>
      <c r="W374" s="39">
        <v>50886354.694399998</v>
      </c>
      <c r="X374" s="39">
        <v>4480256.8600000003</v>
      </c>
      <c r="Y374" s="39">
        <v>5080048.5800999999</v>
      </c>
      <c r="Z374" s="39">
        <v>0</v>
      </c>
      <c r="AA374" s="39">
        <f t="shared" si="91"/>
        <v>5080048.5800999999</v>
      </c>
      <c r="AB374" s="39">
        <v>99813125.756999999</v>
      </c>
      <c r="AC374" s="45">
        <f t="shared" si="87"/>
        <v>270659194.08609998</v>
      </c>
    </row>
    <row r="375" spans="1:29" ht="24.9" customHeight="1">
      <c r="A375" s="167"/>
      <c r="B375" s="162"/>
      <c r="C375" s="35">
        <v>12</v>
      </c>
      <c r="D375" s="39" t="s">
        <v>874</v>
      </c>
      <c r="E375" s="39">
        <v>100126856.84739999</v>
      </c>
      <c r="F375" s="39">
        <f t="shared" si="92"/>
        <v>-8049189.7800000003</v>
      </c>
      <c r="G375" s="39">
        <v>53962674.405000001</v>
      </c>
      <c r="H375" s="39">
        <v>66197951.4833</v>
      </c>
      <c r="I375" s="39">
        <v>6887166.0283000004</v>
      </c>
      <c r="J375" s="39">
        <v>6608624.4820999997</v>
      </c>
      <c r="K375" s="39">
        <v>0</v>
      </c>
      <c r="L375" s="39">
        <f t="shared" si="86"/>
        <v>6608624.4820999997</v>
      </c>
      <c r="M375" s="44">
        <v>136567801.6812</v>
      </c>
      <c r="N375" s="40">
        <f t="shared" si="93"/>
        <v>362301885.14729995</v>
      </c>
      <c r="O375" s="43"/>
      <c r="P375" s="162"/>
      <c r="Q375" s="47">
        <v>4</v>
      </c>
      <c r="R375" s="162"/>
      <c r="S375" s="39" t="s">
        <v>875</v>
      </c>
      <c r="T375" s="39">
        <v>86175537.738800004</v>
      </c>
      <c r="U375" s="39">
        <f t="shared" si="94"/>
        <v>-8049189.7800000003</v>
      </c>
      <c r="V375" s="39">
        <v>46443707.823200002</v>
      </c>
      <c r="W375" s="39">
        <v>56974165.033299997</v>
      </c>
      <c r="X375" s="39">
        <v>4997380.3465999998</v>
      </c>
      <c r="Y375" s="39">
        <v>5687802.3179000001</v>
      </c>
      <c r="Z375" s="39">
        <v>0</v>
      </c>
      <c r="AA375" s="39">
        <f t="shared" si="91"/>
        <v>5687802.3179000001</v>
      </c>
      <c r="AB375" s="39">
        <v>111617952.977</v>
      </c>
      <c r="AC375" s="45">
        <f t="shared" si="87"/>
        <v>303847356.45679998</v>
      </c>
    </row>
    <row r="376" spans="1:29" ht="24.9" customHeight="1">
      <c r="A376" s="167"/>
      <c r="B376" s="162"/>
      <c r="C376" s="35">
        <v>13</v>
      </c>
      <c r="D376" s="39" t="s">
        <v>876</v>
      </c>
      <c r="E376" s="39">
        <v>86746674.467800006</v>
      </c>
      <c r="F376" s="39">
        <f t="shared" si="92"/>
        <v>-8049189.7800000003</v>
      </c>
      <c r="G376" s="39">
        <v>46751517.998300001</v>
      </c>
      <c r="H376" s="39">
        <v>57351766.834299996</v>
      </c>
      <c r="I376" s="39">
        <v>6692888.9940999998</v>
      </c>
      <c r="J376" s="39">
        <v>5725498.7790000001</v>
      </c>
      <c r="K376" s="39">
        <v>0</v>
      </c>
      <c r="L376" s="39">
        <f t="shared" si="86"/>
        <v>5725498.7790000001</v>
      </c>
      <c r="M376" s="44">
        <v>132132870.9911</v>
      </c>
      <c r="N376" s="40">
        <f t="shared" si="93"/>
        <v>327352028.28459996</v>
      </c>
      <c r="O376" s="43"/>
      <c r="P376" s="162"/>
      <c r="Q376" s="47">
        <v>5</v>
      </c>
      <c r="R376" s="162"/>
      <c r="S376" s="39" t="s">
        <v>877</v>
      </c>
      <c r="T376" s="39">
        <v>120867784.1444</v>
      </c>
      <c r="U376" s="39">
        <f t="shared" si="94"/>
        <v>-8049189.7800000003</v>
      </c>
      <c r="V376" s="39">
        <v>65140853.185699999</v>
      </c>
      <c r="W376" s="39">
        <v>79910625.007300004</v>
      </c>
      <c r="X376" s="39">
        <v>6730946.3564999998</v>
      </c>
      <c r="Y376" s="39">
        <v>7977577.8700999999</v>
      </c>
      <c r="Z376" s="39">
        <v>0</v>
      </c>
      <c r="AA376" s="39">
        <f t="shared" si="91"/>
        <v>7977577.8700999999</v>
      </c>
      <c r="AB376" s="39">
        <v>151191570.79170001</v>
      </c>
      <c r="AC376" s="45">
        <f t="shared" si="87"/>
        <v>423770167.57569999</v>
      </c>
    </row>
    <row r="377" spans="1:29" ht="24.9" customHeight="1">
      <c r="A377" s="167"/>
      <c r="B377" s="162"/>
      <c r="C377" s="35">
        <v>14</v>
      </c>
      <c r="D377" s="39" t="s">
        <v>878</v>
      </c>
      <c r="E377" s="39">
        <v>89320601.773200005</v>
      </c>
      <c r="F377" s="39">
        <f t="shared" si="92"/>
        <v>-8049189.7800000003</v>
      </c>
      <c r="G377" s="39">
        <v>48138718.251199998</v>
      </c>
      <c r="H377" s="39">
        <v>59053495.224200003</v>
      </c>
      <c r="I377" s="39">
        <v>6136728.1379000004</v>
      </c>
      <c r="J377" s="39">
        <v>5895384.4573999997</v>
      </c>
      <c r="K377" s="39">
        <v>0</v>
      </c>
      <c r="L377" s="39">
        <f t="shared" si="86"/>
        <v>5895384.4573999997</v>
      </c>
      <c r="M377" s="44">
        <v>119436903.8099</v>
      </c>
      <c r="N377" s="40">
        <f t="shared" si="93"/>
        <v>319932641.87379998</v>
      </c>
      <c r="O377" s="43"/>
      <c r="P377" s="162"/>
      <c r="Q377" s="47">
        <v>6</v>
      </c>
      <c r="R377" s="162"/>
      <c r="S377" s="39" t="s">
        <v>879</v>
      </c>
      <c r="T377" s="39">
        <v>100168175.61049999</v>
      </c>
      <c r="U377" s="39">
        <f t="shared" si="94"/>
        <v>-8049189.7800000003</v>
      </c>
      <c r="V377" s="39">
        <v>53984942.865500003</v>
      </c>
      <c r="W377" s="39">
        <v>66225269.004000001</v>
      </c>
      <c r="X377" s="39">
        <v>5213196.6990999999</v>
      </c>
      <c r="Y377" s="39">
        <v>6611351.6244000001</v>
      </c>
      <c r="Z377" s="39">
        <v>0</v>
      </c>
      <c r="AA377" s="39">
        <f t="shared" si="91"/>
        <v>6611351.6244000001</v>
      </c>
      <c r="AB377" s="39">
        <v>116544580.40459999</v>
      </c>
      <c r="AC377" s="45">
        <f t="shared" si="87"/>
        <v>340698326.42809999</v>
      </c>
    </row>
    <row r="378" spans="1:29" ht="24.9" customHeight="1">
      <c r="A378" s="167"/>
      <c r="B378" s="162"/>
      <c r="C378" s="35">
        <v>15</v>
      </c>
      <c r="D378" s="39" t="s">
        <v>880</v>
      </c>
      <c r="E378" s="39">
        <v>103397340.4954</v>
      </c>
      <c r="F378" s="39">
        <f t="shared" si="92"/>
        <v>-8049189.7800000003</v>
      </c>
      <c r="G378" s="39">
        <v>55725278.862999998</v>
      </c>
      <c r="H378" s="39">
        <v>68360201.699499995</v>
      </c>
      <c r="I378" s="39">
        <v>7321993.6616000002</v>
      </c>
      <c r="J378" s="39">
        <v>6824484.6317999996</v>
      </c>
      <c r="K378" s="39">
        <v>0</v>
      </c>
      <c r="L378" s="39">
        <f t="shared" si="86"/>
        <v>6824484.6317999996</v>
      </c>
      <c r="M378" s="44">
        <v>146493989.94240001</v>
      </c>
      <c r="N378" s="40">
        <f t="shared" si="93"/>
        <v>380074099.51370001</v>
      </c>
      <c r="O378" s="43"/>
      <c r="P378" s="162"/>
      <c r="Q378" s="47">
        <v>7</v>
      </c>
      <c r="R378" s="162"/>
      <c r="S378" s="39" t="s">
        <v>881</v>
      </c>
      <c r="T378" s="39">
        <v>92221852.0044</v>
      </c>
      <c r="U378" s="39">
        <f t="shared" si="94"/>
        <v>-8049189.7800000003</v>
      </c>
      <c r="V378" s="39">
        <v>49702326.922399998</v>
      </c>
      <c r="W378" s="39">
        <v>60971630.159100004</v>
      </c>
      <c r="X378" s="39">
        <v>4925367.5077999998</v>
      </c>
      <c r="Y378" s="39">
        <v>6086874.2725999998</v>
      </c>
      <c r="Z378" s="39">
        <v>0</v>
      </c>
      <c r="AA378" s="39">
        <f t="shared" si="91"/>
        <v>6086874.2725999998</v>
      </c>
      <c r="AB378" s="39">
        <v>109974053.3251</v>
      </c>
      <c r="AC378" s="45">
        <f t="shared" si="87"/>
        <v>315832914.41140002</v>
      </c>
    </row>
    <row r="379" spans="1:29" ht="24.9" customHeight="1">
      <c r="A379" s="167"/>
      <c r="B379" s="162"/>
      <c r="C379" s="35">
        <v>16</v>
      </c>
      <c r="D379" s="39" t="s">
        <v>882</v>
      </c>
      <c r="E379" s="39">
        <v>80198446.652099997</v>
      </c>
      <c r="F379" s="39">
        <f t="shared" si="92"/>
        <v>-8049189.7800000003</v>
      </c>
      <c r="G379" s="39">
        <v>43222396.0757</v>
      </c>
      <c r="H379" s="39">
        <v>53022466.176200002</v>
      </c>
      <c r="I379" s="39">
        <v>5808602.6481999997</v>
      </c>
      <c r="J379" s="39">
        <v>5293299.2671999997</v>
      </c>
      <c r="K379" s="39">
        <v>0</v>
      </c>
      <c r="L379" s="39">
        <f t="shared" si="86"/>
        <v>5293299.2671999997</v>
      </c>
      <c r="M379" s="44">
        <v>111946498.1093</v>
      </c>
      <c r="N379" s="40">
        <f t="shared" si="93"/>
        <v>291442519.14869994</v>
      </c>
      <c r="O379" s="43"/>
      <c r="P379" s="162"/>
      <c r="Q379" s="47">
        <v>8</v>
      </c>
      <c r="R379" s="162"/>
      <c r="S379" s="39" t="s">
        <v>883</v>
      </c>
      <c r="T379" s="39">
        <v>80121873.451900005</v>
      </c>
      <c r="U379" s="39">
        <f t="shared" si="94"/>
        <v>-8049189.7800000003</v>
      </c>
      <c r="V379" s="39">
        <v>43181127.4811</v>
      </c>
      <c r="W379" s="39">
        <v>52971840.508400001</v>
      </c>
      <c r="X379" s="39">
        <v>4644192.6540000001</v>
      </c>
      <c r="Y379" s="39">
        <v>5288245.2433000002</v>
      </c>
      <c r="Z379" s="39">
        <v>0</v>
      </c>
      <c r="AA379" s="39">
        <f t="shared" si="91"/>
        <v>5288245.2433000002</v>
      </c>
      <c r="AB379" s="39">
        <v>103555430.59119999</v>
      </c>
      <c r="AC379" s="45">
        <f t="shared" si="87"/>
        <v>281713520.14989996</v>
      </c>
    </row>
    <row r="380" spans="1:29" ht="24.9" customHeight="1">
      <c r="A380" s="167"/>
      <c r="B380" s="162"/>
      <c r="C380" s="35">
        <v>17</v>
      </c>
      <c r="D380" s="39" t="s">
        <v>884</v>
      </c>
      <c r="E380" s="39">
        <v>111589966.455</v>
      </c>
      <c r="F380" s="39">
        <f t="shared" si="92"/>
        <v>-8049189.7800000003</v>
      </c>
      <c r="G380" s="39">
        <v>60140637.749700002</v>
      </c>
      <c r="H380" s="39">
        <v>73776681.082399994</v>
      </c>
      <c r="I380" s="39">
        <v>7841603.2679000003</v>
      </c>
      <c r="J380" s="39">
        <v>7365218.5586000001</v>
      </c>
      <c r="K380" s="39">
        <v>0</v>
      </c>
      <c r="L380" s="39">
        <f t="shared" si="86"/>
        <v>7365218.5586000001</v>
      </c>
      <c r="M380" s="44">
        <v>158355569.97839999</v>
      </c>
      <c r="N380" s="40">
        <f t="shared" si="93"/>
        <v>411020487.31199992</v>
      </c>
      <c r="O380" s="43"/>
      <c r="P380" s="162"/>
      <c r="Q380" s="47">
        <v>9</v>
      </c>
      <c r="R380" s="162"/>
      <c r="S380" s="39" t="s">
        <v>885</v>
      </c>
      <c r="T380" s="39">
        <v>105667930.8882</v>
      </c>
      <c r="U380" s="39">
        <f t="shared" si="94"/>
        <v>-8049189.7800000003</v>
      </c>
      <c r="V380" s="39">
        <v>56948997.792499997</v>
      </c>
      <c r="W380" s="39">
        <v>69861381.676499993</v>
      </c>
      <c r="X380" s="39">
        <v>5972658.6752000004</v>
      </c>
      <c r="Y380" s="39">
        <v>6974349.3107000003</v>
      </c>
      <c r="Z380" s="39">
        <v>0</v>
      </c>
      <c r="AA380" s="39">
        <f t="shared" si="91"/>
        <v>6974349.3107000003</v>
      </c>
      <c r="AB380" s="39">
        <v>133881478.9227</v>
      </c>
      <c r="AC380" s="45">
        <f t="shared" si="87"/>
        <v>371257607.48579997</v>
      </c>
    </row>
    <row r="381" spans="1:29" ht="24.9" customHeight="1">
      <c r="A381" s="167"/>
      <c r="B381" s="162"/>
      <c r="C381" s="35">
        <v>18</v>
      </c>
      <c r="D381" s="39" t="s">
        <v>886</v>
      </c>
      <c r="E381" s="39">
        <v>75056986.946500003</v>
      </c>
      <c r="F381" s="39">
        <f t="shared" si="92"/>
        <v>-8049189.7800000003</v>
      </c>
      <c r="G381" s="39">
        <v>40451442.060099997</v>
      </c>
      <c r="H381" s="39">
        <v>49623237.329300001</v>
      </c>
      <c r="I381" s="39">
        <v>5885481.9342</v>
      </c>
      <c r="J381" s="39">
        <v>4953949.9901000001</v>
      </c>
      <c r="K381" s="39">
        <v>0</v>
      </c>
      <c r="L381" s="39">
        <f t="shared" si="86"/>
        <v>4953949.9901000001</v>
      </c>
      <c r="M381" s="44">
        <v>113701488.37970001</v>
      </c>
      <c r="N381" s="40">
        <f t="shared" si="93"/>
        <v>281623396.8599</v>
      </c>
      <c r="O381" s="43"/>
      <c r="P381" s="162"/>
      <c r="Q381" s="47">
        <v>10</v>
      </c>
      <c r="R381" s="162"/>
      <c r="S381" s="39" t="s">
        <v>887</v>
      </c>
      <c r="T381" s="39">
        <v>74522793.414800003</v>
      </c>
      <c r="U381" s="39">
        <f t="shared" si="94"/>
        <v>-8049189.7800000003</v>
      </c>
      <c r="V381" s="39">
        <v>40163542.1646</v>
      </c>
      <c r="W381" s="39">
        <v>49270060.183700003</v>
      </c>
      <c r="X381" s="39">
        <v>4681029.5432000002</v>
      </c>
      <c r="Y381" s="39">
        <v>4918691.8728</v>
      </c>
      <c r="Z381" s="39">
        <v>0</v>
      </c>
      <c r="AA381" s="39">
        <f t="shared" si="91"/>
        <v>4918691.8728</v>
      </c>
      <c r="AB381" s="39">
        <v>104396338.2727</v>
      </c>
      <c r="AC381" s="45">
        <f t="shared" si="87"/>
        <v>269903265.67179996</v>
      </c>
    </row>
    <row r="382" spans="1:29" ht="24.9" customHeight="1">
      <c r="A382" s="167"/>
      <c r="B382" s="162"/>
      <c r="C382" s="35">
        <v>19</v>
      </c>
      <c r="D382" s="39" t="s">
        <v>888</v>
      </c>
      <c r="E382" s="39">
        <v>99037598.542899996</v>
      </c>
      <c r="F382" s="39">
        <f t="shared" si="92"/>
        <v>-8049189.7800000003</v>
      </c>
      <c r="G382" s="39">
        <v>53375626.203599997</v>
      </c>
      <c r="H382" s="39">
        <v>65477798.362999998</v>
      </c>
      <c r="I382" s="39">
        <v>7373049.0399000002</v>
      </c>
      <c r="J382" s="39">
        <v>6536730.6933000004</v>
      </c>
      <c r="K382" s="39">
        <v>0</v>
      </c>
      <c r="L382" s="39">
        <f t="shared" si="86"/>
        <v>6536730.6933000004</v>
      </c>
      <c r="M382" s="44">
        <v>147659475.43090001</v>
      </c>
      <c r="N382" s="40">
        <f t="shared" si="93"/>
        <v>371411088.49360001</v>
      </c>
      <c r="O382" s="43"/>
      <c r="P382" s="162"/>
      <c r="Q382" s="47">
        <v>11</v>
      </c>
      <c r="R382" s="162"/>
      <c r="S382" s="39" t="s">
        <v>889</v>
      </c>
      <c r="T382" s="39">
        <v>71380987.478300005</v>
      </c>
      <c r="U382" s="39">
        <f t="shared" si="94"/>
        <v>-8049189.7800000003</v>
      </c>
      <c r="V382" s="39">
        <v>38470287.665799998</v>
      </c>
      <c r="W382" s="39">
        <v>47192884.054300003</v>
      </c>
      <c r="X382" s="39">
        <v>4200880.4759</v>
      </c>
      <c r="Y382" s="39">
        <v>4711324.7758999998</v>
      </c>
      <c r="Z382" s="39">
        <v>0</v>
      </c>
      <c r="AA382" s="39">
        <f t="shared" si="91"/>
        <v>4711324.7758999998</v>
      </c>
      <c r="AB382" s="39">
        <v>93435558.251800001</v>
      </c>
      <c r="AC382" s="45">
        <f t="shared" si="87"/>
        <v>251342732.92200002</v>
      </c>
    </row>
    <row r="383" spans="1:29" ht="24.9" customHeight="1">
      <c r="A383" s="167"/>
      <c r="B383" s="162"/>
      <c r="C383" s="35">
        <v>20</v>
      </c>
      <c r="D383" s="39" t="s">
        <v>890</v>
      </c>
      <c r="E383" s="39">
        <v>83035803.136199996</v>
      </c>
      <c r="F383" s="39">
        <f t="shared" si="92"/>
        <v>-8049189.7800000003</v>
      </c>
      <c r="G383" s="39">
        <v>44751569.655500002</v>
      </c>
      <c r="H383" s="39">
        <v>54898358.3473</v>
      </c>
      <c r="I383" s="39">
        <v>5918002.4962999998</v>
      </c>
      <c r="J383" s="39">
        <v>5480571.9342</v>
      </c>
      <c r="K383" s="39">
        <v>0</v>
      </c>
      <c r="L383" s="39">
        <f t="shared" si="86"/>
        <v>5480571.9342</v>
      </c>
      <c r="M383" s="44">
        <v>114443863.5126</v>
      </c>
      <c r="N383" s="40">
        <f t="shared" si="93"/>
        <v>300478979.3021</v>
      </c>
      <c r="O383" s="43"/>
      <c r="P383" s="162"/>
      <c r="Q383" s="47">
        <v>12</v>
      </c>
      <c r="R383" s="162"/>
      <c r="S383" s="39" t="s">
        <v>891</v>
      </c>
      <c r="T383" s="39">
        <v>76531334.630099997</v>
      </c>
      <c r="U383" s="39">
        <f t="shared" si="94"/>
        <v>-8049189.7800000003</v>
      </c>
      <c r="V383" s="39">
        <v>41246031.509000003</v>
      </c>
      <c r="W383" s="39">
        <v>50597988.754699998</v>
      </c>
      <c r="X383" s="39">
        <v>4478236.2264999999</v>
      </c>
      <c r="Y383" s="39">
        <v>5051260.6468000002</v>
      </c>
      <c r="Z383" s="39">
        <v>0</v>
      </c>
      <c r="AA383" s="39">
        <f t="shared" si="91"/>
        <v>5051260.6468000002</v>
      </c>
      <c r="AB383" s="39">
        <v>99766999.000200003</v>
      </c>
      <c r="AC383" s="45">
        <f t="shared" si="87"/>
        <v>269622660.98730004</v>
      </c>
    </row>
    <row r="384" spans="1:29" ht="24.9" customHeight="1">
      <c r="A384" s="167"/>
      <c r="B384" s="162"/>
      <c r="C384" s="35">
        <v>21</v>
      </c>
      <c r="D384" s="39" t="s">
        <v>892</v>
      </c>
      <c r="E384" s="39">
        <v>105840357.7791</v>
      </c>
      <c r="F384" s="39">
        <f t="shared" si="92"/>
        <v>-8049189.7800000003</v>
      </c>
      <c r="G384" s="39">
        <v>57041926.068300001</v>
      </c>
      <c r="H384" s="39">
        <v>69975380.131300002</v>
      </c>
      <c r="I384" s="39">
        <v>7440745.5516999997</v>
      </c>
      <c r="J384" s="39">
        <v>6985729.9194</v>
      </c>
      <c r="K384" s="39">
        <v>0</v>
      </c>
      <c r="L384" s="39">
        <f t="shared" si="86"/>
        <v>6985729.9194</v>
      </c>
      <c r="M384" s="44">
        <v>149204842.5343</v>
      </c>
      <c r="N384" s="40">
        <f t="shared" si="93"/>
        <v>388439792.20410001</v>
      </c>
      <c r="O384" s="43"/>
      <c r="P384" s="162"/>
      <c r="Q384" s="47">
        <v>13</v>
      </c>
      <c r="R384" s="162"/>
      <c r="S384" s="39" t="s">
        <v>893</v>
      </c>
      <c r="T384" s="39">
        <v>83236878.012199998</v>
      </c>
      <c r="U384" s="39">
        <f t="shared" si="94"/>
        <v>-8049189.7800000003</v>
      </c>
      <c r="V384" s="39">
        <v>44859937.564099997</v>
      </c>
      <c r="W384" s="39">
        <v>55031297.154100001</v>
      </c>
      <c r="X384" s="39">
        <v>5142707.2697999999</v>
      </c>
      <c r="Y384" s="39">
        <v>5493843.3819000004</v>
      </c>
      <c r="Z384" s="39">
        <v>0</v>
      </c>
      <c r="AA384" s="39">
        <f t="shared" si="91"/>
        <v>5493843.3819000004</v>
      </c>
      <c r="AB384" s="39">
        <v>114935456.9462</v>
      </c>
      <c r="AC384" s="45">
        <f t="shared" si="87"/>
        <v>300650930.54830003</v>
      </c>
    </row>
    <row r="385" spans="1:29" ht="24.9" customHeight="1">
      <c r="A385" s="167"/>
      <c r="B385" s="162"/>
      <c r="C385" s="35">
        <v>22</v>
      </c>
      <c r="D385" s="39" t="s">
        <v>894</v>
      </c>
      <c r="E385" s="39">
        <v>118414022.3404</v>
      </c>
      <c r="F385" s="39">
        <f t="shared" si="92"/>
        <v>-8049189.7800000003</v>
      </c>
      <c r="G385" s="39">
        <v>63818415.295699999</v>
      </c>
      <c r="H385" s="39">
        <v>78288342.934699997</v>
      </c>
      <c r="I385" s="39">
        <v>7685125.8332000002</v>
      </c>
      <c r="J385" s="39">
        <v>7815623.4171000002</v>
      </c>
      <c r="K385" s="39">
        <v>0</v>
      </c>
      <c r="L385" s="39">
        <f t="shared" si="86"/>
        <v>7815623.4171000002</v>
      </c>
      <c r="M385" s="44">
        <v>154783523.59200001</v>
      </c>
      <c r="N385" s="40">
        <f t="shared" si="93"/>
        <v>422755863.63309997</v>
      </c>
      <c r="O385" s="43"/>
      <c r="P385" s="162"/>
      <c r="Q385" s="47">
        <v>14</v>
      </c>
      <c r="R385" s="162"/>
      <c r="S385" s="39" t="s">
        <v>895</v>
      </c>
      <c r="T385" s="39">
        <v>91592715.338100001</v>
      </c>
      <c r="U385" s="39">
        <f t="shared" si="94"/>
        <v>-8049189.7800000003</v>
      </c>
      <c r="V385" s="39">
        <v>49363258.083700001</v>
      </c>
      <c r="W385" s="39">
        <v>60555682.2324</v>
      </c>
      <c r="X385" s="39">
        <v>5727146.4157999996</v>
      </c>
      <c r="Y385" s="39">
        <v>6045349.6695999997</v>
      </c>
      <c r="Z385" s="39">
        <v>0</v>
      </c>
      <c r="AA385" s="39">
        <f t="shared" si="91"/>
        <v>6045349.6695999997</v>
      </c>
      <c r="AB385" s="39">
        <v>128276957.2212</v>
      </c>
      <c r="AC385" s="45">
        <f t="shared" si="87"/>
        <v>333511919.18080002</v>
      </c>
    </row>
    <row r="386" spans="1:29" ht="24.9" customHeight="1">
      <c r="A386" s="167"/>
      <c r="B386" s="163"/>
      <c r="C386" s="35">
        <v>23</v>
      </c>
      <c r="D386" s="39" t="s">
        <v>896</v>
      </c>
      <c r="E386" s="39">
        <v>120910947.4866</v>
      </c>
      <c r="F386" s="39">
        <f t="shared" si="92"/>
        <v>-8049189.7800000003</v>
      </c>
      <c r="G386" s="39">
        <v>65164115.769299999</v>
      </c>
      <c r="H386" s="39">
        <v>79939162.054399997</v>
      </c>
      <c r="I386" s="39">
        <v>8656595.6379000004</v>
      </c>
      <c r="J386" s="39">
        <v>7980426.7593</v>
      </c>
      <c r="K386" s="39">
        <v>0</v>
      </c>
      <c r="L386" s="39">
        <f t="shared" si="86"/>
        <v>7980426.7593</v>
      </c>
      <c r="M386" s="44">
        <v>176960109.05379999</v>
      </c>
      <c r="N386" s="40">
        <f t="shared" si="93"/>
        <v>451562166.9813</v>
      </c>
      <c r="O386" s="43"/>
      <c r="P386" s="162"/>
      <c r="Q386" s="47">
        <v>15</v>
      </c>
      <c r="R386" s="162"/>
      <c r="S386" s="39" t="s">
        <v>897</v>
      </c>
      <c r="T386" s="39">
        <v>84951327.402899995</v>
      </c>
      <c r="U386" s="39">
        <f t="shared" si="94"/>
        <v>-8049189.7800000003</v>
      </c>
      <c r="V386" s="39">
        <v>45783928.161300004</v>
      </c>
      <c r="W386" s="39">
        <v>56164789.617200002</v>
      </c>
      <c r="X386" s="39">
        <v>4365895.3517000005</v>
      </c>
      <c r="Y386" s="39">
        <v>5607001.3553999998</v>
      </c>
      <c r="Z386" s="39">
        <v>0</v>
      </c>
      <c r="AA386" s="39">
        <f t="shared" si="91"/>
        <v>5607001.3553999998</v>
      </c>
      <c r="AB386" s="39">
        <v>97202496.223100007</v>
      </c>
      <c r="AC386" s="45">
        <f t="shared" si="87"/>
        <v>286026248.33160001</v>
      </c>
    </row>
    <row r="387" spans="1:29" ht="24.9" customHeight="1">
      <c r="A387" s="35"/>
      <c r="B387" s="174" t="s">
        <v>898</v>
      </c>
      <c r="C387" s="175"/>
      <c r="D387" s="40"/>
      <c r="E387" s="40">
        <f>SUM(E364:E386)</f>
        <v>2359048904.6408</v>
      </c>
      <c r="F387" s="40">
        <f t="shared" ref="F387:N387" si="100">SUM(F364:F386)</f>
        <v>-185131364.94</v>
      </c>
      <c r="G387" s="40">
        <f t="shared" si="100"/>
        <v>1271393030.3499</v>
      </c>
      <c r="H387" s="40">
        <f t="shared" si="100"/>
        <v>1559663509.4047999</v>
      </c>
      <c r="I387" s="40">
        <f t="shared" si="100"/>
        <v>163957572.39460003</v>
      </c>
      <c r="J387" s="40">
        <f t="shared" si="100"/>
        <v>155703163.33209997</v>
      </c>
      <c r="K387" s="40">
        <f t="shared" si="100"/>
        <v>0</v>
      </c>
      <c r="L387" s="40">
        <f t="shared" si="100"/>
        <v>155703163.33209997</v>
      </c>
      <c r="M387" s="40">
        <f t="shared" si="100"/>
        <v>3267816973.8547006</v>
      </c>
      <c r="N387" s="40">
        <f t="shared" si="100"/>
        <v>8592451789.0368996</v>
      </c>
      <c r="O387" s="59"/>
      <c r="P387" s="162"/>
      <c r="Q387" s="47">
        <v>16</v>
      </c>
      <c r="R387" s="162"/>
      <c r="S387" s="39" t="s">
        <v>899</v>
      </c>
      <c r="T387" s="39">
        <v>88533843.231900007</v>
      </c>
      <c r="U387" s="39">
        <f t="shared" si="94"/>
        <v>-8049189.7800000003</v>
      </c>
      <c r="V387" s="39">
        <v>47714700.197099999</v>
      </c>
      <c r="W387" s="39">
        <v>58533337.042999998</v>
      </c>
      <c r="X387" s="39">
        <v>4880225.9206999997</v>
      </c>
      <c r="Y387" s="39">
        <v>5843456.4142000005</v>
      </c>
      <c r="Z387" s="39">
        <v>0</v>
      </c>
      <c r="AA387" s="39">
        <f t="shared" si="91"/>
        <v>5843456.4142000005</v>
      </c>
      <c r="AB387" s="39">
        <v>108943567.0881</v>
      </c>
      <c r="AC387" s="45">
        <f t="shared" si="87"/>
        <v>306399940.11500001</v>
      </c>
    </row>
    <row r="388" spans="1:29" ht="24.9" customHeight="1">
      <c r="A388" s="167">
        <v>19</v>
      </c>
      <c r="B388" s="161" t="s">
        <v>105</v>
      </c>
      <c r="C388" s="35">
        <v>1</v>
      </c>
      <c r="D388" s="39" t="s">
        <v>900</v>
      </c>
      <c r="E388" s="39">
        <v>77590987.807099998</v>
      </c>
      <c r="F388" s="39">
        <f>-19700654.44</f>
        <v>-19700654.440000001</v>
      </c>
      <c r="G388" s="39">
        <v>41817124.232500002</v>
      </c>
      <c r="H388" s="39">
        <v>51298568.717</v>
      </c>
      <c r="I388" s="39">
        <v>5837024.4622</v>
      </c>
      <c r="J388" s="39">
        <v>5121200.4227</v>
      </c>
      <c r="K388" s="39">
        <v>0</v>
      </c>
      <c r="L388" s="39">
        <f t="shared" si="86"/>
        <v>5121200.4227</v>
      </c>
      <c r="M388" s="44">
        <v>123428020.691</v>
      </c>
      <c r="N388" s="40">
        <f t="shared" si="93"/>
        <v>285392271.89249998</v>
      </c>
      <c r="O388" s="43"/>
      <c r="P388" s="163"/>
      <c r="Q388" s="47">
        <v>17</v>
      </c>
      <c r="R388" s="163"/>
      <c r="S388" s="39" t="s">
        <v>901</v>
      </c>
      <c r="T388" s="39">
        <v>88323455.848000005</v>
      </c>
      <c r="U388" s="39">
        <f t="shared" si="94"/>
        <v>-8049189.7800000003</v>
      </c>
      <c r="V388" s="39">
        <v>47601313.377099998</v>
      </c>
      <c r="W388" s="39">
        <v>58394241.357000001</v>
      </c>
      <c r="X388" s="39">
        <v>4724340.9230000004</v>
      </c>
      <c r="Y388" s="39">
        <v>5829570.3174000001</v>
      </c>
      <c r="Z388" s="39">
        <v>0</v>
      </c>
      <c r="AA388" s="39">
        <f t="shared" si="91"/>
        <v>5829570.3174000001</v>
      </c>
      <c r="AB388" s="39">
        <v>105385044.7771</v>
      </c>
      <c r="AC388" s="45">
        <f t="shared" si="87"/>
        <v>302208776.81959999</v>
      </c>
    </row>
    <row r="389" spans="1:29" ht="24.9" customHeight="1">
      <c r="A389" s="167"/>
      <c r="B389" s="162"/>
      <c r="C389" s="35">
        <v>2</v>
      </c>
      <c r="D389" s="39" t="s">
        <v>902</v>
      </c>
      <c r="E389" s="39">
        <v>79473562.804700002</v>
      </c>
      <c r="F389" s="39">
        <f t="shared" ref="F389:F412" si="101">-19700654.44</f>
        <v>-19700654.440000001</v>
      </c>
      <c r="G389" s="39">
        <v>42831724.958300002</v>
      </c>
      <c r="H389" s="39">
        <v>52543215.8803</v>
      </c>
      <c r="I389" s="39">
        <v>6006461.4573999997</v>
      </c>
      <c r="J389" s="39">
        <v>5245455.1092999997</v>
      </c>
      <c r="K389" s="39">
        <v>0</v>
      </c>
      <c r="L389" s="39">
        <f t="shared" ref="L389:L412" si="102">J389-K389</f>
        <v>5245455.1092999997</v>
      </c>
      <c r="M389" s="44">
        <v>127295906.2243</v>
      </c>
      <c r="N389" s="40">
        <f t="shared" si="93"/>
        <v>293695671.99430001</v>
      </c>
      <c r="O389" s="43"/>
      <c r="P389" s="35"/>
      <c r="Q389" s="175" t="s">
        <v>903</v>
      </c>
      <c r="R389" s="176"/>
      <c r="S389" s="40"/>
      <c r="T389" s="40">
        <f t="shared" ref="T389:Y389" si="103">SUM(T372:T388)</f>
        <v>1496257972.2213001</v>
      </c>
      <c r="U389" s="40">
        <f t="shared" si="103"/>
        <v>-136836226.25999999</v>
      </c>
      <c r="V389" s="40">
        <f t="shared" si="103"/>
        <v>806397846.92290008</v>
      </c>
      <c r="W389" s="40">
        <f t="shared" si="103"/>
        <v>989237211.37749982</v>
      </c>
      <c r="X389" s="40">
        <f t="shared" si="103"/>
        <v>84895968.285899997</v>
      </c>
      <c r="Y389" s="40">
        <f t="shared" si="103"/>
        <v>98756790.915399984</v>
      </c>
      <c r="Z389" s="40">
        <f t="shared" ref="Z389" si="104">SUM(Z372:Z388)</f>
        <v>0</v>
      </c>
      <c r="AA389" s="40">
        <f t="shared" si="91"/>
        <v>98756790.915399984</v>
      </c>
      <c r="AB389" s="40">
        <f>SUM(AB372:AB388)</f>
        <v>1896146997.0474002</v>
      </c>
      <c r="AC389" s="40">
        <f>SUM(AC372:AC388)</f>
        <v>5234856560.5103998</v>
      </c>
    </row>
    <row r="390" spans="1:29" ht="24.9" customHeight="1">
      <c r="A390" s="167"/>
      <c r="B390" s="162"/>
      <c r="C390" s="35">
        <v>3</v>
      </c>
      <c r="D390" s="39" t="s">
        <v>904</v>
      </c>
      <c r="E390" s="39">
        <v>72464231.753099993</v>
      </c>
      <c r="F390" s="39">
        <f t="shared" si="101"/>
        <v>-19700654.440000001</v>
      </c>
      <c r="G390" s="39">
        <v>39054094.647799999</v>
      </c>
      <c r="H390" s="39">
        <v>47909061.054300003</v>
      </c>
      <c r="I390" s="39">
        <v>5717584.9220000003</v>
      </c>
      <c r="J390" s="39">
        <v>4782821.6235999996</v>
      </c>
      <c r="K390" s="39">
        <v>0</v>
      </c>
      <c r="L390" s="39">
        <f t="shared" si="102"/>
        <v>4782821.6235999996</v>
      </c>
      <c r="M390" s="44">
        <v>120701470.5117</v>
      </c>
      <c r="N390" s="40">
        <f t="shared" si="93"/>
        <v>270928610.07249999</v>
      </c>
      <c r="O390" s="43"/>
      <c r="P390" s="161">
        <v>36</v>
      </c>
      <c r="Q390" s="47">
        <v>1</v>
      </c>
      <c r="R390" s="161" t="s">
        <v>122</v>
      </c>
      <c r="S390" s="39" t="s">
        <v>905</v>
      </c>
      <c r="T390" s="39">
        <v>83136256.570299998</v>
      </c>
      <c r="U390" s="39">
        <f t="shared" si="94"/>
        <v>-8049189.7800000003</v>
      </c>
      <c r="V390" s="39">
        <v>44805708.336499996</v>
      </c>
      <c r="W390" s="39">
        <v>54964772.212200001</v>
      </c>
      <c r="X390" s="39">
        <v>5027455.0455</v>
      </c>
      <c r="Y390" s="39">
        <v>5487202.1135999998</v>
      </c>
      <c r="Z390" s="39">
        <v>0</v>
      </c>
      <c r="AA390" s="39">
        <f t="shared" si="91"/>
        <v>5487202.1135999998</v>
      </c>
      <c r="AB390" s="39">
        <v>107933397.25579999</v>
      </c>
      <c r="AC390" s="45">
        <f t="shared" si="87"/>
        <v>293305601.75389999</v>
      </c>
    </row>
    <row r="391" spans="1:29" ht="24.9" customHeight="1">
      <c r="A391" s="167"/>
      <c r="B391" s="162"/>
      <c r="C391" s="35">
        <v>4</v>
      </c>
      <c r="D391" s="39" t="s">
        <v>906</v>
      </c>
      <c r="E391" s="39">
        <v>78613673.326000005</v>
      </c>
      <c r="F391" s="39">
        <f t="shared" si="101"/>
        <v>-19700654.440000001</v>
      </c>
      <c r="G391" s="39">
        <v>42368293.493299998</v>
      </c>
      <c r="H391" s="39">
        <v>51974707.851800002</v>
      </c>
      <c r="I391" s="39">
        <v>5992771.9298999999</v>
      </c>
      <c r="J391" s="39">
        <v>5188700.2401999999</v>
      </c>
      <c r="K391" s="39">
        <v>0</v>
      </c>
      <c r="L391" s="39">
        <f t="shared" si="102"/>
        <v>5188700.2401999999</v>
      </c>
      <c r="M391" s="44">
        <v>126983403.48450001</v>
      </c>
      <c r="N391" s="40">
        <f t="shared" si="93"/>
        <v>291420895.88570005</v>
      </c>
      <c r="O391" s="43"/>
      <c r="P391" s="162"/>
      <c r="Q391" s="47">
        <v>2</v>
      </c>
      <c r="R391" s="162"/>
      <c r="S391" s="39" t="s">
        <v>907</v>
      </c>
      <c r="T391" s="39">
        <v>80496674.899299994</v>
      </c>
      <c r="U391" s="39">
        <f t="shared" si="94"/>
        <v>-8049189.7800000003</v>
      </c>
      <c r="V391" s="39">
        <v>43383124.119199999</v>
      </c>
      <c r="W391" s="39">
        <v>53219637.0418</v>
      </c>
      <c r="X391" s="39">
        <v>5499553.3165999996</v>
      </c>
      <c r="Y391" s="39">
        <v>5312983.0818999996</v>
      </c>
      <c r="Z391" s="39">
        <v>0</v>
      </c>
      <c r="AA391" s="39">
        <f t="shared" si="91"/>
        <v>5312983.0818999996</v>
      </c>
      <c r="AB391" s="39">
        <v>118710394.7536</v>
      </c>
      <c r="AC391" s="45">
        <f t="shared" si="87"/>
        <v>298573177.43239999</v>
      </c>
    </row>
    <row r="392" spans="1:29" ht="24.9" customHeight="1">
      <c r="A392" s="167"/>
      <c r="B392" s="162"/>
      <c r="C392" s="35">
        <v>5</v>
      </c>
      <c r="D392" s="39" t="s">
        <v>908</v>
      </c>
      <c r="E392" s="39">
        <v>95282359.966399997</v>
      </c>
      <c r="F392" s="39">
        <f t="shared" si="101"/>
        <v>-19700654.440000001</v>
      </c>
      <c r="G392" s="39">
        <v>51351766.442100003</v>
      </c>
      <c r="H392" s="39">
        <v>62995056.879600003</v>
      </c>
      <c r="I392" s="39">
        <v>6926283.4468</v>
      </c>
      <c r="J392" s="39">
        <v>6288875.4987000003</v>
      </c>
      <c r="K392" s="39">
        <v>0</v>
      </c>
      <c r="L392" s="39">
        <f t="shared" si="102"/>
        <v>6288875.4987000003</v>
      </c>
      <c r="M392" s="44">
        <v>148293482.12220001</v>
      </c>
      <c r="N392" s="40">
        <f t="shared" si="93"/>
        <v>351437169.91579998</v>
      </c>
      <c r="O392" s="43"/>
      <c r="P392" s="162"/>
      <c r="Q392" s="47">
        <v>3</v>
      </c>
      <c r="R392" s="162"/>
      <c r="S392" s="39" t="s">
        <v>909</v>
      </c>
      <c r="T392" s="39">
        <v>94999261.529899999</v>
      </c>
      <c r="U392" s="39">
        <f t="shared" si="94"/>
        <v>-8049189.7800000003</v>
      </c>
      <c r="V392" s="39">
        <v>51199192.505000003</v>
      </c>
      <c r="W392" s="39">
        <v>62807888.949299999</v>
      </c>
      <c r="X392" s="39">
        <v>5761156.5893999999</v>
      </c>
      <c r="Y392" s="39">
        <v>6270190.2895999998</v>
      </c>
      <c r="Z392" s="39">
        <v>0</v>
      </c>
      <c r="AA392" s="39">
        <f t="shared" si="91"/>
        <v>6270190.2895999998</v>
      </c>
      <c r="AB392" s="39">
        <v>124682240.0001</v>
      </c>
      <c r="AC392" s="45">
        <f t="shared" ref="AC392:AC410" si="105">T392+U392+V392+W392+X392+AA392+AB392</f>
        <v>337670740.08329999</v>
      </c>
    </row>
    <row r="393" spans="1:29" ht="24.9" customHeight="1">
      <c r="A393" s="167"/>
      <c r="B393" s="162"/>
      <c r="C393" s="35">
        <v>6</v>
      </c>
      <c r="D393" s="39" t="s">
        <v>910</v>
      </c>
      <c r="E393" s="39">
        <v>75911924.896899998</v>
      </c>
      <c r="F393" s="39">
        <f t="shared" si="101"/>
        <v>-19700654.440000001</v>
      </c>
      <c r="G393" s="39">
        <v>40912204.933300003</v>
      </c>
      <c r="H393" s="39">
        <v>50188471.700400002</v>
      </c>
      <c r="I393" s="39">
        <v>5802684.2719999999</v>
      </c>
      <c r="J393" s="39">
        <v>5010378.0459000003</v>
      </c>
      <c r="K393" s="39">
        <v>0</v>
      </c>
      <c r="L393" s="39">
        <f t="shared" si="102"/>
        <v>5010378.0459000003</v>
      </c>
      <c r="M393" s="44">
        <v>122644107.3268</v>
      </c>
      <c r="N393" s="40">
        <f t="shared" si="93"/>
        <v>280769116.7353</v>
      </c>
      <c r="O393" s="43"/>
      <c r="P393" s="162"/>
      <c r="Q393" s="47">
        <v>4</v>
      </c>
      <c r="R393" s="162"/>
      <c r="S393" s="39" t="s">
        <v>911</v>
      </c>
      <c r="T393" s="39">
        <v>104851470.12090001</v>
      </c>
      <c r="U393" s="39">
        <f t="shared" si="94"/>
        <v>-8049189.7800000003</v>
      </c>
      <c r="V393" s="39">
        <v>56508971.929899998</v>
      </c>
      <c r="W393" s="39">
        <v>69321586.141499996</v>
      </c>
      <c r="X393" s="39">
        <v>6250805.8079000004</v>
      </c>
      <c r="Y393" s="39">
        <v>6920460.8457000004</v>
      </c>
      <c r="Z393" s="39">
        <v>0</v>
      </c>
      <c r="AA393" s="39">
        <f t="shared" si="91"/>
        <v>6920460.8457000004</v>
      </c>
      <c r="AB393" s="39">
        <v>135859888.22850001</v>
      </c>
      <c r="AC393" s="45">
        <f t="shared" si="105"/>
        <v>371663993.29439998</v>
      </c>
    </row>
    <row r="394" spans="1:29" ht="24.9" customHeight="1">
      <c r="A394" s="167"/>
      <c r="B394" s="162"/>
      <c r="C394" s="35">
        <v>7</v>
      </c>
      <c r="D394" s="39" t="s">
        <v>912</v>
      </c>
      <c r="E394" s="39">
        <v>122530103.68610001</v>
      </c>
      <c r="F394" s="39">
        <f t="shared" si="101"/>
        <v>-19700654.440000001</v>
      </c>
      <c r="G394" s="39">
        <v>66036748.762699999</v>
      </c>
      <c r="H394" s="39">
        <v>81009652.299700007</v>
      </c>
      <c r="I394" s="39">
        <v>8425128.0149000008</v>
      </c>
      <c r="J394" s="39">
        <v>8087295.1425000001</v>
      </c>
      <c r="K394" s="39">
        <v>0</v>
      </c>
      <c r="L394" s="39">
        <f t="shared" si="102"/>
        <v>8087295.1425000001</v>
      </c>
      <c r="M394" s="44">
        <v>182508909.60679999</v>
      </c>
      <c r="N394" s="40">
        <f t="shared" si="93"/>
        <v>448897183.07270008</v>
      </c>
      <c r="O394" s="43"/>
      <c r="P394" s="162"/>
      <c r="Q394" s="47">
        <v>5</v>
      </c>
      <c r="R394" s="162"/>
      <c r="S394" s="39" t="s">
        <v>913</v>
      </c>
      <c r="T394" s="39">
        <v>91262030.537300006</v>
      </c>
      <c r="U394" s="39">
        <f t="shared" si="94"/>
        <v>-8049189.7800000003</v>
      </c>
      <c r="V394" s="39">
        <v>49185037.8059</v>
      </c>
      <c r="W394" s="39">
        <v>60337053.0145</v>
      </c>
      <c r="X394" s="39">
        <v>5686107.5107000005</v>
      </c>
      <c r="Y394" s="39">
        <v>6023523.6407000003</v>
      </c>
      <c r="Z394" s="39">
        <v>0</v>
      </c>
      <c r="AA394" s="39">
        <f t="shared" si="91"/>
        <v>6023523.6407000003</v>
      </c>
      <c r="AB394" s="39">
        <v>122969029.4623</v>
      </c>
      <c r="AC394" s="45">
        <f t="shared" si="105"/>
        <v>327413592.19139999</v>
      </c>
    </row>
    <row r="395" spans="1:29" ht="24.9" customHeight="1">
      <c r="A395" s="167"/>
      <c r="B395" s="162"/>
      <c r="C395" s="35">
        <v>8</v>
      </c>
      <c r="D395" s="39" t="s">
        <v>914</v>
      </c>
      <c r="E395" s="39">
        <v>83481693.982600003</v>
      </c>
      <c r="F395" s="39">
        <f t="shared" si="101"/>
        <v>-19700654.440000001</v>
      </c>
      <c r="G395" s="39">
        <v>44991879.4318</v>
      </c>
      <c r="H395" s="39">
        <v>55193154.9837</v>
      </c>
      <c r="I395" s="39">
        <v>6194930.4927000003</v>
      </c>
      <c r="J395" s="39">
        <v>5510001.852</v>
      </c>
      <c r="K395" s="39">
        <v>0</v>
      </c>
      <c r="L395" s="39">
        <f t="shared" si="102"/>
        <v>5510001.852</v>
      </c>
      <c r="M395" s="44">
        <v>131598252.67640001</v>
      </c>
      <c r="N395" s="40">
        <f t="shared" si="93"/>
        <v>307269258.97920001</v>
      </c>
      <c r="O395" s="43"/>
      <c r="P395" s="162"/>
      <c r="Q395" s="47">
        <v>6</v>
      </c>
      <c r="R395" s="162"/>
      <c r="S395" s="39" t="s">
        <v>915</v>
      </c>
      <c r="T395" s="39">
        <v>126722587.6684</v>
      </c>
      <c r="U395" s="39">
        <f t="shared" si="94"/>
        <v>-8049189.7800000003</v>
      </c>
      <c r="V395" s="39">
        <v>68296258.900199994</v>
      </c>
      <c r="W395" s="39">
        <v>83781474.565799996</v>
      </c>
      <c r="X395" s="39">
        <v>7575801.8406999996</v>
      </c>
      <c r="Y395" s="39">
        <v>8364009.6339999996</v>
      </c>
      <c r="Z395" s="39">
        <v>0</v>
      </c>
      <c r="AA395" s="39">
        <f t="shared" si="91"/>
        <v>8364009.6339999996</v>
      </c>
      <c r="AB395" s="39">
        <v>166106724.11899999</v>
      </c>
      <c r="AC395" s="45">
        <f t="shared" si="105"/>
        <v>452797666.94809997</v>
      </c>
    </row>
    <row r="396" spans="1:29" ht="24.9" customHeight="1">
      <c r="A396" s="167"/>
      <c r="B396" s="162"/>
      <c r="C396" s="35">
        <v>9</v>
      </c>
      <c r="D396" s="39" t="s">
        <v>916</v>
      </c>
      <c r="E396" s="39">
        <v>89739580.499699995</v>
      </c>
      <c r="F396" s="39">
        <f t="shared" si="101"/>
        <v>-19700654.440000001</v>
      </c>
      <c r="G396" s="39">
        <v>48364523.927199997</v>
      </c>
      <c r="H396" s="39">
        <v>59330499.1598</v>
      </c>
      <c r="I396" s="39">
        <v>6379231.3102000002</v>
      </c>
      <c r="J396" s="39">
        <v>5923038.1075999998</v>
      </c>
      <c r="K396" s="39">
        <v>0</v>
      </c>
      <c r="L396" s="39">
        <f t="shared" si="102"/>
        <v>5923038.1075999998</v>
      </c>
      <c r="M396" s="44">
        <v>135805447.59869999</v>
      </c>
      <c r="N396" s="40">
        <f t="shared" si="93"/>
        <v>325841666.16319996</v>
      </c>
      <c r="O396" s="43"/>
      <c r="P396" s="162"/>
      <c r="Q396" s="47">
        <v>7</v>
      </c>
      <c r="R396" s="162"/>
      <c r="S396" s="39" t="s">
        <v>917</v>
      </c>
      <c r="T396" s="39">
        <v>96240307.584900007</v>
      </c>
      <c r="U396" s="39">
        <f t="shared" si="94"/>
        <v>-8049189.7800000003</v>
      </c>
      <c r="V396" s="39">
        <v>51868045.660899997</v>
      </c>
      <c r="W396" s="39">
        <v>63628395.146300003</v>
      </c>
      <c r="X396" s="39">
        <v>6498888.8210000005</v>
      </c>
      <c r="Y396" s="39">
        <v>6352102.4517000001</v>
      </c>
      <c r="Z396" s="39">
        <v>0</v>
      </c>
      <c r="AA396" s="39">
        <f t="shared" si="91"/>
        <v>6352102.4517000001</v>
      </c>
      <c r="AB396" s="39">
        <v>141523094.75670001</v>
      </c>
      <c r="AC396" s="45">
        <f t="shared" si="105"/>
        <v>358061644.6415</v>
      </c>
    </row>
    <row r="397" spans="1:29" ht="24.9" customHeight="1">
      <c r="A397" s="167"/>
      <c r="B397" s="162"/>
      <c r="C397" s="35">
        <v>10</v>
      </c>
      <c r="D397" s="39" t="s">
        <v>918</v>
      </c>
      <c r="E397" s="39">
        <v>90368091.096699998</v>
      </c>
      <c r="F397" s="39">
        <f t="shared" si="101"/>
        <v>-19700654.440000001</v>
      </c>
      <c r="G397" s="39">
        <v>48703255.350299999</v>
      </c>
      <c r="H397" s="39">
        <v>59746033.166500002</v>
      </c>
      <c r="I397" s="39">
        <v>6617115.9425999997</v>
      </c>
      <c r="J397" s="39">
        <v>5964521.3883999996</v>
      </c>
      <c r="K397" s="39">
        <v>0</v>
      </c>
      <c r="L397" s="39">
        <f t="shared" si="102"/>
        <v>5964521.3883999996</v>
      </c>
      <c r="M397" s="44">
        <v>141235846.83090001</v>
      </c>
      <c r="N397" s="40">
        <f t="shared" si="93"/>
        <v>332934209.33539999</v>
      </c>
      <c r="O397" s="43"/>
      <c r="P397" s="162"/>
      <c r="Q397" s="47">
        <v>8</v>
      </c>
      <c r="R397" s="162"/>
      <c r="S397" s="39" t="s">
        <v>831</v>
      </c>
      <c r="T397" s="39">
        <v>87316163.3028</v>
      </c>
      <c r="U397" s="39">
        <f t="shared" si="94"/>
        <v>-8049189.7800000003</v>
      </c>
      <c r="V397" s="39">
        <v>47058440.052599996</v>
      </c>
      <c r="W397" s="39">
        <v>57728279.145300001</v>
      </c>
      <c r="X397" s="39">
        <v>5411893.7922</v>
      </c>
      <c r="Y397" s="39">
        <v>5763086.4751000004</v>
      </c>
      <c r="Z397" s="39">
        <v>0</v>
      </c>
      <c r="AA397" s="39">
        <f t="shared" si="91"/>
        <v>5763086.4751000004</v>
      </c>
      <c r="AB397" s="39">
        <v>116709314.61319999</v>
      </c>
      <c r="AC397" s="45">
        <f t="shared" si="105"/>
        <v>311937987.60119998</v>
      </c>
    </row>
    <row r="398" spans="1:29" ht="24.9" customHeight="1">
      <c r="A398" s="167"/>
      <c r="B398" s="162"/>
      <c r="C398" s="35">
        <v>11</v>
      </c>
      <c r="D398" s="39" t="s">
        <v>919</v>
      </c>
      <c r="E398" s="39">
        <v>83758731.067300007</v>
      </c>
      <c r="F398" s="39">
        <f t="shared" si="101"/>
        <v>-19700654.440000001</v>
      </c>
      <c r="G398" s="39">
        <v>45141186.645300001</v>
      </c>
      <c r="H398" s="39">
        <v>55376315.506899998</v>
      </c>
      <c r="I398" s="39">
        <v>5594167.5903000003</v>
      </c>
      <c r="J398" s="39">
        <v>5528286.9966000002</v>
      </c>
      <c r="K398" s="39">
        <v>0</v>
      </c>
      <c r="L398" s="39">
        <f t="shared" si="102"/>
        <v>5528286.9966000002</v>
      </c>
      <c r="M398" s="44">
        <v>117884115.82690001</v>
      </c>
      <c r="N398" s="40">
        <f t="shared" si="93"/>
        <v>293582149.19330007</v>
      </c>
      <c r="O398" s="43"/>
      <c r="P398" s="162"/>
      <c r="Q398" s="47">
        <v>9</v>
      </c>
      <c r="R398" s="162"/>
      <c r="S398" s="39" t="s">
        <v>920</v>
      </c>
      <c r="T398" s="39">
        <v>94391241.743399993</v>
      </c>
      <c r="U398" s="39">
        <f t="shared" si="94"/>
        <v>-8049189.7800000003</v>
      </c>
      <c r="V398" s="39">
        <v>50871504.462099999</v>
      </c>
      <c r="W398" s="39">
        <v>62405902.253700003</v>
      </c>
      <c r="X398" s="39">
        <v>5752894.2083999999</v>
      </c>
      <c r="Y398" s="39">
        <v>6230059.4538000003</v>
      </c>
      <c r="Z398" s="39">
        <v>0</v>
      </c>
      <c r="AA398" s="39">
        <f t="shared" si="91"/>
        <v>6230059.4538000003</v>
      </c>
      <c r="AB398" s="39">
        <v>124493627.4501</v>
      </c>
      <c r="AC398" s="45">
        <f t="shared" si="105"/>
        <v>336096039.79149997</v>
      </c>
    </row>
    <row r="399" spans="1:29" ht="24.9" customHeight="1">
      <c r="A399" s="167"/>
      <c r="B399" s="162"/>
      <c r="C399" s="35">
        <v>12</v>
      </c>
      <c r="D399" s="39" t="s">
        <v>921</v>
      </c>
      <c r="E399" s="39">
        <v>82057081.221200004</v>
      </c>
      <c r="F399" s="39">
        <f t="shared" si="101"/>
        <v>-19700654.440000001</v>
      </c>
      <c r="G399" s="39">
        <v>44224094.273900002</v>
      </c>
      <c r="H399" s="39">
        <v>54251285.345100001</v>
      </c>
      <c r="I399" s="39">
        <v>6098236.3033999996</v>
      </c>
      <c r="J399" s="39">
        <v>5415973.8251999998</v>
      </c>
      <c r="K399" s="39">
        <v>0</v>
      </c>
      <c r="L399" s="39">
        <f t="shared" si="102"/>
        <v>5415973.8251999998</v>
      </c>
      <c r="M399" s="44">
        <v>129390930.38770001</v>
      </c>
      <c r="N399" s="40">
        <f t="shared" si="93"/>
        <v>301736946.91649997</v>
      </c>
      <c r="O399" s="43"/>
      <c r="P399" s="162"/>
      <c r="Q399" s="47">
        <v>10</v>
      </c>
      <c r="R399" s="162"/>
      <c r="S399" s="39" t="s">
        <v>922</v>
      </c>
      <c r="T399" s="39">
        <v>124588741.1908</v>
      </c>
      <c r="U399" s="39">
        <f t="shared" si="94"/>
        <v>-8049189.7800000003</v>
      </c>
      <c r="V399" s="39">
        <v>67146237.154499993</v>
      </c>
      <c r="W399" s="39">
        <v>82370701.571899995</v>
      </c>
      <c r="X399" s="39">
        <v>6610319.8817999996</v>
      </c>
      <c r="Y399" s="39">
        <v>8223170.3975</v>
      </c>
      <c r="Z399" s="39">
        <v>0</v>
      </c>
      <c r="AA399" s="39">
        <f t="shared" si="91"/>
        <v>8223170.3975</v>
      </c>
      <c r="AB399" s="39">
        <v>144066828.41819999</v>
      </c>
      <c r="AC399" s="45">
        <f t="shared" si="105"/>
        <v>424956808.83469999</v>
      </c>
    </row>
    <row r="400" spans="1:29" ht="24.9" customHeight="1">
      <c r="A400" s="167"/>
      <c r="B400" s="162"/>
      <c r="C400" s="35">
        <v>13</v>
      </c>
      <c r="D400" s="39" t="s">
        <v>923</v>
      </c>
      <c r="E400" s="39">
        <v>85738048.374300003</v>
      </c>
      <c r="F400" s="39">
        <f t="shared" si="101"/>
        <v>-19700654.440000001</v>
      </c>
      <c r="G400" s="39">
        <v>46207925.967299998</v>
      </c>
      <c r="H400" s="39">
        <v>56684922.959299996</v>
      </c>
      <c r="I400" s="39">
        <v>6227588.5848000003</v>
      </c>
      <c r="J400" s="39">
        <v>5658926.9189999998</v>
      </c>
      <c r="K400" s="39">
        <v>0</v>
      </c>
      <c r="L400" s="39">
        <f t="shared" si="102"/>
        <v>5658926.9189999998</v>
      </c>
      <c r="M400" s="44">
        <v>132343767.3268</v>
      </c>
      <c r="N400" s="40">
        <f t="shared" si="93"/>
        <v>313160525.69150001</v>
      </c>
      <c r="O400" s="43"/>
      <c r="P400" s="162"/>
      <c r="Q400" s="47">
        <v>11</v>
      </c>
      <c r="R400" s="162"/>
      <c r="S400" s="39" t="s">
        <v>924</v>
      </c>
      <c r="T400" s="39">
        <v>77790714.137099996</v>
      </c>
      <c r="U400" s="39">
        <f t="shared" si="94"/>
        <v>-8049189.7800000003</v>
      </c>
      <c r="V400" s="39">
        <v>41924765.351599999</v>
      </c>
      <c r="W400" s="39">
        <v>51430615.945</v>
      </c>
      <c r="X400" s="39">
        <v>4957304.1517000003</v>
      </c>
      <c r="Y400" s="39">
        <v>5134382.8629999999</v>
      </c>
      <c r="Z400" s="39">
        <v>0</v>
      </c>
      <c r="AA400" s="39">
        <f t="shared" ref="AA400:AA412" si="106">Y400-Z400</f>
        <v>5134382.8629999999</v>
      </c>
      <c r="AB400" s="39">
        <v>106332001.8405</v>
      </c>
      <c r="AC400" s="45">
        <f t="shared" si="105"/>
        <v>279520594.50889999</v>
      </c>
    </row>
    <row r="401" spans="1:29" ht="24.9" customHeight="1">
      <c r="A401" s="167"/>
      <c r="B401" s="162"/>
      <c r="C401" s="35">
        <v>14</v>
      </c>
      <c r="D401" s="39" t="s">
        <v>925</v>
      </c>
      <c r="E401" s="39">
        <v>76478723.888099998</v>
      </c>
      <c r="F401" s="39">
        <f t="shared" si="101"/>
        <v>-19700654.440000001</v>
      </c>
      <c r="G401" s="39">
        <v>41217677.314900003</v>
      </c>
      <c r="H401" s="39">
        <v>50563205.645900004</v>
      </c>
      <c r="I401" s="39">
        <v>5713913.9282</v>
      </c>
      <c r="J401" s="39">
        <v>5047788.2054000003</v>
      </c>
      <c r="K401" s="39">
        <v>0</v>
      </c>
      <c r="L401" s="39">
        <f t="shared" si="102"/>
        <v>5047788.2054000003</v>
      </c>
      <c r="M401" s="44">
        <v>120617669.5451</v>
      </c>
      <c r="N401" s="40">
        <f t="shared" si="93"/>
        <v>279938324.08759999</v>
      </c>
      <c r="O401" s="43"/>
      <c r="P401" s="162"/>
      <c r="Q401" s="47">
        <v>12</v>
      </c>
      <c r="R401" s="162"/>
      <c r="S401" s="39" t="s">
        <v>926</v>
      </c>
      <c r="T401" s="39">
        <v>89849560.601099998</v>
      </c>
      <c r="U401" s="39">
        <f t="shared" si="94"/>
        <v>-8049189.7800000003</v>
      </c>
      <c r="V401" s="39">
        <v>48423796.939300001</v>
      </c>
      <c r="W401" s="39">
        <v>59403211.493299998</v>
      </c>
      <c r="X401" s="39">
        <v>5798659.9702000003</v>
      </c>
      <c r="Y401" s="39">
        <v>5930297.0710000005</v>
      </c>
      <c r="Z401" s="39">
        <v>0</v>
      </c>
      <c r="AA401" s="39">
        <f t="shared" si="106"/>
        <v>5930297.0710000005</v>
      </c>
      <c r="AB401" s="39">
        <v>125538362.26629999</v>
      </c>
      <c r="AC401" s="45">
        <f t="shared" si="105"/>
        <v>326894698.56120002</v>
      </c>
    </row>
    <row r="402" spans="1:29" ht="24.9" customHeight="1">
      <c r="A402" s="167"/>
      <c r="B402" s="162"/>
      <c r="C402" s="35">
        <v>15</v>
      </c>
      <c r="D402" s="39" t="s">
        <v>927</v>
      </c>
      <c r="E402" s="39">
        <v>76079639.407900006</v>
      </c>
      <c r="F402" s="39">
        <f t="shared" si="101"/>
        <v>-19700654.440000001</v>
      </c>
      <c r="G402" s="39">
        <v>41002593.504699998</v>
      </c>
      <c r="H402" s="39">
        <v>50299354.608400002</v>
      </c>
      <c r="I402" s="39">
        <v>5227205.7363999998</v>
      </c>
      <c r="J402" s="39">
        <v>5021447.6255999999</v>
      </c>
      <c r="K402" s="39">
        <v>0</v>
      </c>
      <c r="L402" s="39">
        <f t="shared" si="102"/>
        <v>5021447.6255999999</v>
      </c>
      <c r="M402" s="44">
        <v>109507158.69059999</v>
      </c>
      <c r="N402" s="40">
        <f t="shared" si="93"/>
        <v>267436745.1336</v>
      </c>
      <c r="O402" s="43"/>
      <c r="P402" s="162"/>
      <c r="Q402" s="47">
        <v>13</v>
      </c>
      <c r="R402" s="162"/>
      <c r="S402" s="39" t="s">
        <v>928</v>
      </c>
      <c r="T402" s="39">
        <v>95192655.736000001</v>
      </c>
      <c r="U402" s="39">
        <f t="shared" si="94"/>
        <v>-8049189.7800000003</v>
      </c>
      <c r="V402" s="39">
        <v>51303420.969899997</v>
      </c>
      <c r="W402" s="39">
        <v>62935749.751800001</v>
      </c>
      <c r="X402" s="39">
        <v>6336402.3819000004</v>
      </c>
      <c r="Y402" s="39">
        <v>6282954.7938000001</v>
      </c>
      <c r="Z402" s="39">
        <v>0</v>
      </c>
      <c r="AA402" s="39">
        <f t="shared" si="106"/>
        <v>6282954.7938000001</v>
      </c>
      <c r="AB402" s="39">
        <v>137813875.6067</v>
      </c>
      <c r="AC402" s="45">
        <f t="shared" si="105"/>
        <v>351815869.4601</v>
      </c>
    </row>
    <row r="403" spans="1:29" ht="24.9" customHeight="1">
      <c r="A403" s="167"/>
      <c r="B403" s="162"/>
      <c r="C403" s="35">
        <v>16</v>
      </c>
      <c r="D403" s="39" t="s">
        <v>929</v>
      </c>
      <c r="E403" s="39">
        <v>82224657.594999999</v>
      </c>
      <c r="F403" s="39">
        <f t="shared" si="101"/>
        <v>-19700654.440000001</v>
      </c>
      <c r="G403" s="39">
        <v>44314408.397200003</v>
      </c>
      <c r="H403" s="39">
        <v>54362076.925099999</v>
      </c>
      <c r="I403" s="39">
        <v>6121383.6650999999</v>
      </c>
      <c r="J403" s="39">
        <v>5427034.2876000004</v>
      </c>
      <c r="K403" s="39">
        <v>0</v>
      </c>
      <c r="L403" s="39">
        <f t="shared" si="102"/>
        <v>5427034.2876000004</v>
      </c>
      <c r="M403" s="44">
        <v>129919335.3295</v>
      </c>
      <c r="N403" s="40">
        <f t="shared" si="93"/>
        <v>302668241.75950003</v>
      </c>
      <c r="O403" s="43"/>
      <c r="P403" s="163"/>
      <c r="Q403" s="47">
        <v>14</v>
      </c>
      <c r="R403" s="163"/>
      <c r="S403" s="39" t="s">
        <v>930</v>
      </c>
      <c r="T403" s="39">
        <v>105131434.3374</v>
      </c>
      <c r="U403" s="39">
        <f t="shared" si="94"/>
        <v>-8049189.7800000003</v>
      </c>
      <c r="V403" s="39">
        <v>56659856.700900003</v>
      </c>
      <c r="W403" s="39">
        <v>69506681.910999998</v>
      </c>
      <c r="X403" s="39">
        <v>6630811.8561000004</v>
      </c>
      <c r="Y403" s="39">
        <v>6938939.1884000003</v>
      </c>
      <c r="Z403" s="39">
        <v>0</v>
      </c>
      <c r="AA403" s="39">
        <f t="shared" si="106"/>
        <v>6938939.1884000003</v>
      </c>
      <c r="AB403" s="39">
        <v>144534616.52250001</v>
      </c>
      <c r="AC403" s="45">
        <f t="shared" si="105"/>
        <v>381353150.73629999</v>
      </c>
    </row>
    <row r="404" spans="1:29" ht="24.9" customHeight="1">
      <c r="A404" s="167"/>
      <c r="B404" s="162"/>
      <c r="C404" s="35">
        <v>17</v>
      </c>
      <c r="D404" s="39" t="s">
        <v>931</v>
      </c>
      <c r="E404" s="39">
        <v>93894858.954899997</v>
      </c>
      <c r="F404" s="39">
        <f t="shared" si="101"/>
        <v>-19700654.440000001</v>
      </c>
      <c r="G404" s="39">
        <v>50603982.404100001</v>
      </c>
      <c r="H404" s="39">
        <v>62077723.333499998</v>
      </c>
      <c r="I404" s="39">
        <v>6978862.2346000001</v>
      </c>
      <c r="J404" s="39">
        <v>6197296.9407000002</v>
      </c>
      <c r="K404" s="39">
        <v>0</v>
      </c>
      <c r="L404" s="39">
        <f t="shared" si="102"/>
        <v>6197296.9407000002</v>
      </c>
      <c r="M404" s="44">
        <v>149493743.8044</v>
      </c>
      <c r="N404" s="40">
        <f t="shared" si="93"/>
        <v>349545813.23219997</v>
      </c>
      <c r="O404" s="43"/>
      <c r="P404" s="35"/>
      <c r="Q404" s="175" t="s">
        <v>932</v>
      </c>
      <c r="R404" s="176"/>
      <c r="S404" s="40"/>
      <c r="T404" s="40">
        <f t="shared" ref="T404:Y404" si="107">SUM(T390:T403)</f>
        <v>1351969099.9596</v>
      </c>
      <c r="U404" s="40">
        <f t="shared" si="107"/>
        <v>-112688656.92</v>
      </c>
      <c r="V404" s="40">
        <f t="shared" si="107"/>
        <v>728634360.88849998</v>
      </c>
      <c r="W404" s="40">
        <f t="shared" si="107"/>
        <v>893841949.14340019</v>
      </c>
      <c r="X404" s="40">
        <f t="shared" si="107"/>
        <v>83798055.174099982</v>
      </c>
      <c r="Y404" s="40">
        <f t="shared" si="107"/>
        <v>89233362.299799994</v>
      </c>
      <c r="Z404" s="40">
        <f t="shared" ref="Z404:AC404" si="108">SUM(Z390:Z403)</f>
        <v>0</v>
      </c>
      <c r="AA404" s="40">
        <f t="shared" si="106"/>
        <v>89233362.299799994</v>
      </c>
      <c r="AB404" s="40">
        <f t="shared" si="108"/>
        <v>1817273395.2934997</v>
      </c>
      <c r="AC404" s="40">
        <f t="shared" si="108"/>
        <v>4852061565.8389015</v>
      </c>
    </row>
    <row r="405" spans="1:29" ht="24.9" customHeight="1">
      <c r="A405" s="167"/>
      <c r="B405" s="162"/>
      <c r="C405" s="35">
        <v>18</v>
      </c>
      <c r="D405" s="39" t="s">
        <v>933</v>
      </c>
      <c r="E405" s="39">
        <v>112887128.9249</v>
      </c>
      <c r="F405" s="39">
        <f t="shared" si="101"/>
        <v>-19700654.440000001</v>
      </c>
      <c r="G405" s="39">
        <v>60839734.457800001</v>
      </c>
      <c r="H405" s="39">
        <v>74634288.131699994</v>
      </c>
      <c r="I405" s="39">
        <v>7825095.0795</v>
      </c>
      <c r="J405" s="39">
        <v>7450834.5453000003</v>
      </c>
      <c r="K405" s="39">
        <v>0</v>
      </c>
      <c r="L405" s="39">
        <f t="shared" si="102"/>
        <v>7450834.5453000003</v>
      </c>
      <c r="M405" s="44">
        <v>168811436.34999999</v>
      </c>
      <c r="N405" s="40">
        <f t="shared" si="93"/>
        <v>412747863.0492</v>
      </c>
      <c r="O405" s="43"/>
      <c r="P405" s="161">
        <v>37</v>
      </c>
      <c r="Q405" s="47">
        <v>1</v>
      </c>
      <c r="R405" s="161" t="s">
        <v>128</v>
      </c>
      <c r="S405" s="39" t="s">
        <v>934</v>
      </c>
      <c r="T405" s="39">
        <v>69446751.664100006</v>
      </c>
      <c r="U405" s="39">
        <f t="shared" si="94"/>
        <v>-8049189.7800000003</v>
      </c>
      <c r="V405" s="39">
        <v>37427844.7016</v>
      </c>
      <c r="W405" s="39">
        <v>45914081.816699997</v>
      </c>
      <c r="X405" s="39">
        <v>13370851.055199999</v>
      </c>
      <c r="Y405" s="39">
        <v>4583660.3454</v>
      </c>
      <c r="Z405" s="39">
        <v>0</v>
      </c>
      <c r="AA405" s="39">
        <f t="shared" si="106"/>
        <v>4583660.3454</v>
      </c>
      <c r="AB405" s="39">
        <v>697120837.91680002</v>
      </c>
      <c r="AC405" s="45">
        <f t="shared" si="105"/>
        <v>859814837.7198</v>
      </c>
    </row>
    <row r="406" spans="1:29" ht="24.9" customHeight="1">
      <c r="A406" s="167"/>
      <c r="B406" s="162"/>
      <c r="C406" s="35">
        <v>19</v>
      </c>
      <c r="D406" s="39" t="s">
        <v>935</v>
      </c>
      <c r="E406" s="39">
        <v>77612689.794</v>
      </c>
      <c r="F406" s="39">
        <f t="shared" si="101"/>
        <v>-19700654.440000001</v>
      </c>
      <c r="G406" s="39">
        <v>41828820.367700003</v>
      </c>
      <c r="H406" s="39">
        <v>51312916.786200002</v>
      </c>
      <c r="I406" s="39">
        <v>5941229.9068999998</v>
      </c>
      <c r="J406" s="39">
        <v>5122632.8084000004</v>
      </c>
      <c r="K406" s="39">
        <v>0</v>
      </c>
      <c r="L406" s="39">
        <f t="shared" si="102"/>
        <v>5122632.8084000004</v>
      </c>
      <c r="M406" s="44">
        <v>125806808.9342</v>
      </c>
      <c r="N406" s="40">
        <f t="shared" si="93"/>
        <v>287924444.15740001</v>
      </c>
      <c r="O406" s="43"/>
      <c r="P406" s="162"/>
      <c r="Q406" s="47">
        <v>2</v>
      </c>
      <c r="R406" s="162"/>
      <c r="S406" s="39" t="s">
        <v>936</v>
      </c>
      <c r="T406" s="39">
        <v>177281119.53369999</v>
      </c>
      <c r="U406" s="39">
        <f t="shared" si="94"/>
        <v>-8049189.7800000003</v>
      </c>
      <c r="V406" s="39">
        <v>95544428.665399998</v>
      </c>
      <c r="W406" s="39">
        <v>117207783.39910001</v>
      </c>
      <c r="X406" s="39">
        <v>20989200.035999998</v>
      </c>
      <c r="Y406" s="39">
        <v>11700999.948000001</v>
      </c>
      <c r="Z406" s="39">
        <v>0</v>
      </c>
      <c r="AA406" s="39">
        <f t="shared" si="106"/>
        <v>11700999.948000001</v>
      </c>
      <c r="AB406" s="39">
        <v>871031510.61430001</v>
      </c>
      <c r="AC406" s="45">
        <f t="shared" si="105"/>
        <v>1285705852.4165001</v>
      </c>
    </row>
    <row r="407" spans="1:29" ht="24.9" customHeight="1">
      <c r="A407" s="167"/>
      <c r="B407" s="162"/>
      <c r="C407" s="35">
        <v>20</v>
      </c>
      <c r="D407" s="39" t="s">
        <v>937</v>
      </c>
      <c r="E407" s="39">
        <v>74784995.749599993</v>
      </c>
      <c r="F407" s="39">
        <f t="shared" si="101"/>
        <v>-19700654.440000001</v>
      </c>
      <c r="G407" s="39">
        <v>40304854.2927</v>
      </c>
      <c r="H407" s="39">
        <v>49443412.848399997</v>
      </c>
      <c r="I407" s="39">
        <v>5622170.8198999995</v>
      </c>
      <c r="J407" s="39">
        <v>4935997.8868000004</v>
      </c>
      <c r="K407" s="39">
        <v>0</v>
      </c>
      <c r="L407" s="39">
        <f t="shared" si="102"/>
        <v>4935997.8868000004</v>
      </c>
      <c r="M407" s="44">
        <v>118523369.8857</v>
      </c>
      <c r="N407" s="40">
        <f t="shared" si="93"/>
        <v>273914147.0431</v>
      </c>
      <c r="O407" s="43"/>
      <c r="P407" s="162"/>
      <c r="Q407" s="47">
        <v>3</v>
      </c>
      <c r="R407" s="162"/>
      <c r="S407" s="39" t="s">
        <v>938</v>
      </c>
      <c r="T407" s="39">
        <v>99857606.621199995</v>
      </c>
      <c r="U407" s="39">
        <f t="shared" si="94"/>
        <v>-8049189.7800000003</v>
      </c>
      <c r="V407" s="39">
        <v>53817563.864799999</v>
      </c>
      <c r="W407" s="39">
        <v>66019939.170100003</v>
      </c>
      <c r="X407" s="39">
        <v>15156329.361300001</v>
      </c>
      <c r="Y407" s="39">
        <v>6590853.2895999998</v>
      </c>
      <c r="Z407" s="39">
        <v>0</v>
      </c>
      <c r="AA407" s="39">
        <f t="shared" si="106"/>
        <v>6590853.2895999998</v>
      </c>
      <c r="AB407" s="39">
        <v>737879502.82889998</v>
      </c>
      <c r="AC407" s="45">
        <f t="shared" si="105"/>
        <v>971272605.35590005</v>
      </c>
    </row>
    <row r="408" spans="1:29" ht="24.9" customHeight="1">
      <c r="A408" s="167"/>
      <c r="B408" s="162"/>
      <c r="C408" s="35">
        <v>21</v>
      </c>
      <c r="D408" s="39" t="s">
        <v>939</v>
      </c>
      <c r="E408" s="39">
        <v>108962511.55500001</v>
      </c>
      <c r="F408" s="39">
        <f t="shared" si="101"/>
        <v>-19700654.440000001</v>
      </c>
      <c r="G408" s="39">
        <v>58724589.171499997</v>
      </c>
      <c r="H408" s="39">
        <v>72039563.415099993</v>
      </c>
      <c r="I408" s="39">
        <v>7861762.7010000004</v>
      </c>
      <c r="J408" s="39">
        <v>7191799.9242000002</v>
      </c>
      <c r="K408" s="39">
        <v>0</v>
      </c>
      <c r="L408" s="39">
        <f t="shared" si="102"/>
        <v>7191799.9242000002</v>
      </c>
      <c r="M408" s="44">
        <v>169648480.00999999</v>
      </c>
      <c r="N408" s="40">
        <f t="shared" si="93"/>
        <v>404728052.33679998</v>
      </c>
      <c r="O408" s="43"/>
      <c r="P408" s="162"/>
      <c r="Q408" s="47">
        <v>4</v>
      </c>
      <c r="R408" s="162"/>
      <c r="S408" s="39" t="s">
        <v>940</v>
      </c>
      <c r="T408" s="39">
        <v>85579292.744599998</v>
      </c>
      <c r="U408" s="39">
        <f t="shared" si="94"/>
        <v>-8049189.7800000003</v>
      </c>
      <c r="V408" s="39">
        <v>46122365.722800002</v>
      </c>
      <c r="W408" s="39">
        <v>56579963.133400001</v>
      </c>
      <c r="X408" s="39">
        <v>14421643.948799999</v>
      </c>
      <c r="Y408" s="39">
        <v>5648448.648</v>
      </c>
      <c r="Z408" s="39">
        <v>0</v>
      </c>
      <c r="AA408" s="39">
        <f t="shared" si="106"/>
        <v>5648448.648</v>
      </c>
      <c r="AB408" s="39">
        <v>721108200.45949996</v>
      </c>
      <c r="AC408" s="45">
        <f t="shared" si="105"/>
        <v>921410724.87709999</v>
      </c>
    </row>
    <row r="409" spans="1:29" ht="24.9" customHeight="1">
      <c r="A409" s="167"/>
      <c r="B409" s="162"/>
      <c r="C409" s="35">
        <v>22</v>
      </c>
      <c r="D409" s="39" t="s">
        <v>941</v>
      </c>
      <c r="E409" s="39">
        <v>72518784.854800001</v>
      </c>
      <c r="F409" s="39">
        <f t="shared" si="101"/>
        <v>-19700654.440000001</v>
      </c>
      <c r="G409" s="39">
        <v>39083495.663199998</v>
      </c>
      <c r="H409" s="39">
        <v>47945128.336199999</v>
      </c>
      <c r="I409" s="39">
        <v>5490766.1672999999</v>
      </c>
      <c r="J409" s="39">
        <v>4786422.2655999996</v>
      </c>
      <c r="K409" s="39">
        <v>0</v>
      </c>
      <c r="L409" s="39">
        <f t="shared" si="102"/>
        <v>4786422.2655999996</v>
      </c>
      <c r="M409" s="44">
        <v>115523681.6858</v>
      </c>
      <c r="N409" s="40">
        <f t="shared" ref="N409:N412" si="109">E409+F409+J409-K409+G409+M409+H409+I409</f>
        <v>265647624.53289998</v>
      </c>
      <c r="O409" s="43"/>
      <c r="P409" s="162"/>
      <c r="Q409" s="47">
        <v>5</v>
      </c>
      <c r="R409" s="162"/>
      <c r="S409" s="39" t="s">
        <v>942</v>
      </c>
      <c r="T409" s="39">
        <v>81314879.797099993</v>
      </c>
      <c r="U409" s="39">
        <f t="shared" si="94"/>
        <v>-8049189.7800000003</v>
      </c>
      <c r="V409" s="39">
        <v>43824089.968800001</v>
      </c>
      <c r="W409" s="39">
        <v>53760585.692699999</v>
      </c>
      <c r="X409" s="39">
        <v>13782626.539899999</v>
      </c>
      <c r="Y409" s="39">
        <v>5366986.6638000002</v>
      </c>
      <c r="Z409" s="39">
        <v>0</v>
      </c>
      <c r="AA409" s="39">
        <f t="shared" si="106"/>
        <v>5366986.6638000002</v>
      </c>
      <c r="AB409" s="39">
        <v>706520794.74839997</v>
      </c>
      <c r="AC409" s="45">
        <f t="shared" si="105"/>
        <v>896520773.63069999</v>
      </c>
    </row>
    <row r="410" spans="1:29" ht="24.9" customHeight="1">
      <c r="A410" s="167"/>
      <c r="B410" s="162"/>
      <c r="C410" s="35">
        <v>23</v>
      </c>
      <c r="D410" s="39" t="s">
        <v>943</v>
      </c>
      <c r="E410" s="39">
        <v>73186309.134000003</v>
      </c>
      <c r="F410" s="39">
        <f t="shared" si="101"/>
        <v>-19700654.440000001</v>
      </c>
      <c r="G410" s="39">
        <v>39443253.239399999</v>
      </c>
      <c r="H410" s="39">
        <v>48386455.880500004</v>
      </c>
      <c r="I410" s="39">
        <v>5441350.5701000001</v>
      </c>
      <c r="J410" s="39">
        <v>4830480.5476000002</v>
      </c>
      <c r="K410" s="39">
        <v>0</v>
      </c>
      <c r="L410" s="39">
        <f t="shared" si="102"/>
        <v>4830480.5476000002</v>
      </c>
      <c r="M410" s="44">
        <v>114395628.9057</v>
      </c>
      <c r="N410" s="40">
        <f t="shared" si="109"/>
        <v>265982823.8373</v>
      </c>
      <c r="O410" s="43"/>
      <c r="P410" s="163"/>
      <c r="Q410" s="47">
        <v>6</v>
      </c>
      <c r="R410" s="163"/>
      <c r="S410" s="39" t="s">
        <v>944</v>
      </c>
      <c r="T410" s="39">
        <v>83643571.373099998</v>
      </c>
      <c r="U410" s="39">
        <f t="shared" si="94"/>
        <v>-8049189.7800000003</v>
      </c>
      <c r="V410" s="39">
        <v>45079122.127700001</v>
      </c>
      <c r="W410" s="39">
        <v>55300178.733199999</v>
      </c>
      <c r="X410" s="39">
        <v>13660647.983899999</v>
      </c>
      <c r="Y410" s="39">
        <v>5520686.1670000004</v>
      </c>
      <c r="Z410" s="39">
        <v>0</v>
      </c>
      <c r="AA410" s="39">
        <f t="shared" si="106"/>
        <v>5520686.1670000004</v>
      </c>
      <c r="AB410" s="39">
        <v>703736284.2464</v>
      </c>
      <c r="AC410" s="45">
        <f t="shared" si="105"/>
        <v>898891300.8513</v>
      </c>
    </row>
    <row r="411" spans="1:29" ht="24.9" customHeight="1">
      <c r="A411" s="167"/>
      <c r="B411" s="162"/>
      <c r="C411" s="35">
        <v>24</v>
      </c>
      <c r="D411" s="39" t="s">
        <v>945</v>
      </c>
      <c r="E411" s="39">
        <v>94419144.663599998</v>
      </c>
      <c r="F411" s="39">
        <f t="shared" si="101"/>
        <v>-19700654.440000001</v>
      </c>
      <c r="G411" s="39">
        <v>50886542.547200002</v>
      </c>
      <c r="H411" s="39">
        <v>62424350.012999997</v>
      </c>
      <c r="I411" s="39">
        <v>6795968.4550999999</v>
      </c>
      <c r="J411" s="39">
        <v>6231901.1167000001</v>
      </c>
      <c r="K411" s="39">
        <v>0</v>
      </c>
      <c r="L411" s="39">
        <f t="shared" si="102"/>
        <v>6231901.1167000001</v>
      </c>
      <c r="M411" s="44">
        <v>145318668.56079999</v>
      </c>
      <c r="N411" s="40">
        <f t="shared" si="109"/>
        <v>346375920.91640002</v>
      </c>
      <c r="O411" s="43"/>
      <c r="P411" s="35"/>
      <c r="Q411" s="175" t="s">
        <v>946</v>
      </c>
      <c r="R411" s="176"/>
      <c r="S411" s="61"/>
      <c r="T411" s="61">
        <f>SUM(T405:T410)</f>
        <v>597123221.73380005</v>
      </c>
      <c r="U411" s="61">
        <f t="shared" ref="U411:Y411" si="110">SUM(U405:U410)</f>
        <v>-48295138.68</v>
      </c>
      <c r="V411" s="61">
        <f t="shared" si="110"/>
        <v>321815415.05110002</v>
      </c>
      <c r="W411" s="61">
        <f t="shared" si="110"/>
        <v>394782531.94520003</v>
      </c>
      <c r="X411" s="61">
        <f t="shared" si="110"/>
        <v>91381298.925099984</v>
      </c>
      <c r="Y411" s="61">
        <f t="shared" si="110"/>
        <v>39411635.061800003</v>
      </c>
      <c r="Z411" s="61">
        <f t="shared" ref="Z411" si="111">SUM(Z405:Z410)</f>
        <v>0</v>
      </c>
      <c r="AA411" s="40">
        <f t="shared" si="106"/>
        <v>39411635.061800003</v>
      </c>
      <c r="AB411" s="61">
        <f>SUM(AB405:AB410)</f>
        <v>4437397130.8142996</v>
      </c>
      <c r="AC411" s="61">
        <f>SUM(AC405:AC410)</f>
        <v>5833616094.8513002</v>
      </c>
    </row>
    <row r="412" spans="1:29" ht="24.9" customHeight="1">
      <c r="A412" s="167"/>
      <c r="B412" s="162"/>
      <c r="C412" s="35">
        <v>25</v>
      </c>
      <c r="D412" s="39" t="s">
        <v>947</v>
      </c>
      <c r="E412" s="39">
        <v>96475429.666800007</v>
      </c>
      <c r="F412" s="39">
        <f t="shared" si="101"/>
        <v>-19700654.440000001</v>
      </c>
      <c r="G412" s="39">
        <v>51994763.074699998</v>
      </c>
      <c r="H412" s="39">
        <v>63783843.950599998</v>
      </c>
      <c r="I412" s="39">
        <v>7126019.3651999999</v>
      </c>
      <c r="J412" s="39">
        <v>6367621.1007000003</v>
      </c>
      <c r="K412" s="39">
        <v>0</v>
      </c>
      <c r="L412" s="39">
        <f t="shared" si="102"/>
        <v>6367621.1007000003</v>
      </c>
      <c r="M412" s="44">
        <v>152853027.50619999</v>
      </c>
      <c r="N412" s="40">
        <f t="shared" si="109"/>
        <v>358900050.22419995</v>
      </c>
      <c r="O412" s="43"/>
      <c r="P412" s="174" t="s">
        <v>948</v>
      </c>
      <c r="Q412" s="175"/>
      <c r="R412" s="176"/>
      <c r="S412" s="62"/>
      <c r="T412" s="62">
        <v>65718305052.75</v>
      </c>
      <c r="U412" s="62">
        <f>-6754132862.21</f>
        <v>-6754132862.21</v>
      </c>
      <c r="V412" s="62">
        <v>35418424283.68</v>
      </c>
      <c r="W412" s="62">
        <v>43449053594.889999</v>
      </c>
      <c r="X412" s="62">
        <v>4936042366.04</v>
      </c>
      <c r="Y412" s="62">
        <v>4337573487.9399996</v>
      </c>
      <c r="Z412" s="62">
        <v>847562899.73000002</v>
      </c>
      <c r="AA412" s="40">
        <f t="shared" si="106"/>
        <v>3490010588.2099996</v>
      </c>
      <c r="AB412" s="62">
        <v>112679328619.62</v>
      </c>
      <c r="AC412" s="67">
        <f>T412+U412+V412+W412+X412+AA412+AB412</f>
        <v>258937031642.97998</v>
      </c>
    </row>
    <row r="413" spans="1:29">
      <c r="C413" s="52"/>
      <c r="D413" s="53"/>
      <c r="E413" s="54">
        <f>SUM(E388:E412)</f>
        <v>2156534944.6706996</v>
      </c>
      <c r="F413" s="54">
        <f t="shared" ref="F413:N413" si="112">SUM(F388:F412)</f>
        <v>-492516361</v>
      </c>
      <c r="G413" s="54">
        <f t="shared" si="112"/>
        <v>1162249537.5009003</v>
      </c>
      <c r="H413" s="54">
        <f t="shared" si="112"/>
        <v>1425773265.3789999</v>
      </c>
      <c r="I413" s="54">
        <f t="shared" si="112"/>
        <v>157964937.3585</v>
      </c>
      <c r="J413" s="54">
        <f t="shared" si="112"/>
        <v>142336732.42630002</v>
      </c>
      <c r="K413" s="54">
        <f t="shared" si="112"/>
        <v>0</v>
      </c>
      <c r="L413" s="54">
        <f t="shared" si="112"/>
        <v>142336732.42630002</v>
      </c>
      <c r="M413" s="54">
        <f t="shared" si="112"/>
        <v>3360532669.8227</v>
      </c>
      <c r="N413" s="54">
        <f t="shared" si="112"/>
        <v>7912875726.1581001</v>
      </c>
      <c r="O413" s="60">
        <v>0</v>
      </c>
      <c r="Q413" s="174" t="s">
        <v>948</v>
      </c>
      <c r="R413" s="175"/>
      <c r="S413" s="176"/>
      <c r="T413" s="58">
        <v>93106292556.638306</v>
      </c>
      <c r="U413" s="58">
        <v>1382925257.6933999</v>
      </c>
      <c r="V413" s="58"/>
      <c r="W413" s="58"/>
      <c r="X413" s="58"/>
      <c r="Y413" s="58">
        <v>2862705947.8726001</v>
      </c>
      <c r="Z413" s="58"/>
      <c r="AA413" s="58"/>
      <c r="AB413" s="58">
        <v>65593152154.092499</v>
      </c>
      <c r="AC413" s="45">
        <f>T413+U413+Y413-Z413+AB413</f>
        <v>162945075916.29681</v>
      </c>
    </row>
    <row r="414" spans="1:29" ht="16.8">
      <c r="D414" s="55" t="s">
        <v>949</v>
      </c>
      <c r="E414" s="56">
        <v>46175652635.096298</v>
      </c>
      <c r="F414" s="56">
        <v>610969172.37339902</v>
      </c>
      <c r="G414" s="56"/>
      <c r="H414" s="56"/>
      <c r="I414" s="56"/>
      <c r="J414" s="56">
        <v>1417477503.0116</v>
      </c>
      <c r="K414" s="56"/>
      <c r="L414" s="56"/>
      <c r="M414" s="56">
        <v>27632400237.880199</v>
      </c>
      <c r="N414" s="56">
        <v>27632400237.880199</v>
      </c>
      <c r="S414" s="60"/>
      <c r="T414" s="63" t="s">
        <v>950</v>
      </c>
      <c r="U414" s="64">
        <v>91723367298.944901</v>
      </c>
      <c r="V414" s="65"/>
      <c r="W414" s="65"/>
      <c r="X414" s="65"/>
      <c r="Y414" s="63"/>
      <c r="Z414" s="63"/>
      <c r="AA414" s="63"/>
      <c r="AB414" s="66"/>
    </row>
    <row r="415" spans="1:29">
      <c r="C415" s="57" t="s">
        <v>951</v>
      </c>
      <c r="D415" s="58"/>
      <c r="E415" s="58"/>
      <c r="F415" s="58"/>
      <c r="G415" s="58"/>
      <c r="H415" s="58"/>
      <c r="I415" s="58"/>
      <c r="J415" s="58"/>
      <c r="K415" s="58"/>
      <c r="L415" s="58"/>
      <c r="M415" s="58"/>
      <c r="N415" s="58"/>
      <c r="T415" s="66"/>
      <c r="Y415" s="66"/>
      <c r="Z415" s="66"/>
      <c r="AA415" s="66"/>
      <c r="AB415" s="66"/>
    </row>
    <row r="416" spans="1:29">
      <c r="C416" s="1" t="s">
        <v>952</v>
      </c>
    </row>
    <row r="419" spans="13:13">
      <c r="M419" s="60"/>
    </row>
  </sheetData>
  <mergeCells count="118">
    <mergeCell ref="A1:AB1"/>
    <mergeCell ref="A2:AC2"/>
    <mergeCell ref="B3:AB3"/>
    <mergeCell ref="B24:C24"/>
    <mergeCell ref="Q26:R26"/>
    <mergeCell ref="B46:C46"/>
    <mergeCell ref="Q61:R61"/>
    <mergeCell ref="B78:C78"/>
    <mergeCell ref="Q83:R83"/>
    <mergeCell ref="P7:P25"/>
    <mergeCell ref="P27:P60"/>
    <mergeCell ref="P62:P82"/>
    <mergeCell ref="Q105:R105"/>
    <mergeCell ref="B121:C121"/>
    <mergeCell ref="Q122:R122"/>
    <mergeCell ref="B130:C130"/>
    <mergeCell ref="Q143:R143"/>
    <mergeCell ref="B154:C154"/>
    <mergeCell ref="Q157:R157"/>
    <mergeCell ref="B182:C182"/>
    <mergeCell ref="P84:P104"/>
    <mergeCell ref="P106:P121"/>
    <mergeCell ref="P123:P142"/>
    <mergeCell ref="P144:P156"/>
    <mergeCell ref="P158:P182"/>
    <mergeCell ref="Q183:R183"/>
    <mergeCell ref="B201:C201"/>
    <mergeCell ref="Q204:R204"/>
    <mergeCell ref="Q223:R223"/>
    <mergeCell ref="B227:C227"/>
    <mergeCell ref="B241:C241"/>
    <mergeCell ref="Q254:R254"/>
    <mergeCell ref="B260:C260"/>
    <mergeCell ref="B277:C277"/>
    <mergeCell ref="P184:P203"/>
    <mergeCell ref="P205:P222"/>
    <mergeCell ref="P224:P253"/>
    <mergeCell ref="P255:P287"/>
    <mergeCell ref="Q330:R330"/>
    <mergeCell ref="B335:C335"/>
    <mergeCell ref="Q354:R354"/>
    <mergeCell ref="B363:C363"/>
    <mergeCell ref="Q371:R371"/>
    <mergeCell ref="P289:P305"/>
    <mergeCell ref="P307:P329"/>
    <mergeCell ref="P331:P353"/>
    <mergeCell ref="P355:P370"/>
    <mergeCell ref="Q411:R411"/>
    <mergeCell ref="P412:R412"/>
    <mergeCell ref="Q413:S413"/>
    <mergeCell ref="A7:A23"/>
    <mergeCell ref="A25:A45"/>
    <mergeCell ref="A47:A77"/>
    <mergeCell ref="A79:A99"/>
    <mergeCell ref="A101:A120"/>
    <mergeCell ref="A122:A129"/>
    <mergeCell ref="A131:A153"/>
    <mergeCell ref="A155:A181"/>
    <mergeCell ref="A183:A200"/>
    <mergeCell ref="A202:A226"/>
    <mergeCell ref="A228:A240"/>
    <mergeCell ref="A242:A259"/>
    <mergeCell ref="A261:A276"/>
    <mergeCell ref="A278:A294"/>
    <mergeCell ref="A296:A306"/>
    <mergeCell ref="A308:A334"/>
    <mergeCell ref="A336:A362"/>
    <mergeCell ref="A364:A386"/>
    <mergeCell ref="Q288:R288"/>
    <mergeCell ref="B295:C295"/>
    <mergeCell ref="Q306:R306"/>
    <mergeCell ref="A388:A412"/>
    <mergeCell ref="B7:B23"/>
    <mergeCell ref="B25:B45"/>
    <mergeCell ref="B47:B77"/>
    <mergeCell ref="B79:B99"/>
    <mergeCell ref="B101:B120"/>
    <mergeCell ref="B122:B129"/>
    <mergeCell ref="B131:B153"/>
    <mergeCell ref="B155:B181"/>
    <mergeCell ref="B183:B200"/>
    <mergeCell ref="B202:B226"/>
    <mergeCell ref="B228:B240"/>
    <mergeCell ref="B242:B259"/>
    <mergeCell ref="B261:B276"/>
    <mergeCell ref="B278:B294"/>
    <mergeCell ref="B296:B306"/>
    <mergeCell ref="B308:B334"/>
    <mergeCell ref="B336:B362"/>
    <mergeCell ref="B364:B386"/>
    <mergeCell ref="B388:B412"/>
    <mergeCell ref="B387:C387"/>
    <mergeCell ref="B307:C307"/>
    <mergeCell ref="B100:C100"/>
    <mergeCell ref="P372:P388"/>
    <mergeCell ref="P390:P403"/>
    <mergeCell ref="P405:P410"/>
    <mergeCell ref="R7:R25"/>
    <mergeCell ref="R27:R60"/>
    <mergeCell ref="R62:R82"/>
    <mergeCell ref="R84:R104"/>
    <mergeCell ref="R106:R121"/>
    <mergeCell ref="R123:R142"/>
    <mergeCell ref="R144:R156"/>
    <mergeCell ref="R158:R182"/>
    <mergeCell ref="R184:R203"/>
    <mergeCell ref="R205:R222"/>
    <mergeCell ref="R224:R253"/>
    <mergeCell ref="R255:R287"/>
    <mergeCell ref="R289:R305"/>
    <mergeCell ref="R307:R329"/>
    <mergeCell ref="R331:R353"/>
    <mergeCell ref="R355:R370"/>
    <mergeCell ref="R373:R388"/>
    <mergeCell ref="R390:R403"/>
    <mergeCell ref="R405:R410"/>
    <mergeCell ref="Q389:R389"/>
    <mergeCell ref="Q404:R404"/>
  </mergeCells>
  <pageMargins left="0.7" right="0.7" top="0.75" bottom="0.75" header="0.3" footer="0.3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2"/>
  <sheetViews>
    <sheetView workbookViewId="0">
      <selection activeCell="C13" sqref="C13"/>
    </sheetView>
  </sheetViews>
  <sheetFormatPr defaultColWidth="8.88671875" defaultRowHeight="18"/>
  <cols>
    <col min="1" max="1" width="8.88671875" style="22"/>
    <col min="2" max="2" width="20.109375" style="22" customWidth="1"/>
    <col min="3" max="3" width="26.33203125" style="22" customWidth="1"/>
    <col min="4" max="4" width="28.6640625" style="22" customWidth="1"/>
    <col min="5" max="5" width="27" style="22" customWidth="1"/>
    <col min="6" max="6" width="24.88671875" style="22" customWidth="1"/>
    <col min="7" max="16384" width="8.88671875" style="22"/>
  </cols>
  <sheetData>
    <row r="1" spans="1:6">
      <c r="A1" s="180" t="s">
        <v>129</v>
      </c>
      <c r="B1" s="181"/>
      <c r="C1" s="181"/>
      <c r="D1" s="181"/>
      <c r="E1" s="181"/>
      <c r="F1" s="181"/>
    </row>
    <row r="2" spans="1:6">
      <c r="A2" s="180" t="s">
        <v>63</v>
      </c>
      <c r="B2" s="181"/>
      <c r="C2" s="181"/>
      <c r="D2" s="181"/>
      <c r="E2" s="181"/>
      <c r="F2" s="181"/>
    </row>
    <row r="3" spans="1:6" ht="45.75" customHeight="1">
      <c r="A3" s="182" t="s">
        <v>953</v>
      </c>
      <c r="B3" s="183"/>
      <c r="C3" s="183"/>
      <c r="D3" s="183"/>
      <c r="E3" s="183"/>
      <c r="F3" s="183"/>
    </row>
    <row r="4" spans="1:6" ht="62.25" customHeight="1">
      <c r="A4" s="23" t="s">
        <v>954</v>
      </c>
      <c r="B4" s="23" t="s">
        <v>131</v>
      </c>
      <c r="C4" s="24" t="s">
        <v>955</v>
      </c>
      <c r="D4" s="25" t="s">
        <v>956</v>
      </c>
      <c r="E4" s="25" t="s">
        <v>957</v>
      </c>
      <c r="F4" s="2" t="s">
        <v>27</v>
      </c>
    </row>
    <row r="5" spans="1:6">
      <c r="A5" s="26"/>
      <c r="B5" s="26"/>
      <c r="C5" s="135" t="s">
        <v>28</v>
      </c>
      <c r="D5" s="135" t="s">
        <v>28</v>
      </c>
      <c r="E5" s="135" t="s">
        <v>28</v>
      </c>
      <c r="F5" s="135" t="s">
        <v>28</v>
      </c>
    </row>
    <row r="6" spans="1:6">
      <c r="A6" s="27">
        <v>1</v>
      </c>
      <c r="B6" s="28" t="s">
        <v>87</v>
      </c>
      <c r="C6" s="29">
        <v>58420949.009800002</v>
      </c>
      <c r="D6" s="29">
        <v>31485564.903499998</v>
      </c>
      <c r="E6" s="29">
        <v>38624473.6919</v>
      </c>
      <c r="F6" s="30">
        <f>C6+D6+E6</f>
        <v>128530987.60520001</v>
      </c>
    </row>
    <row r="7" spans="1:6">
      <c r="A7" s="27">
        <v>2</v>
      </c>
      <c r="B7" s="28" t="s">
        <v>88</v>
      </c>
      <c r="C7" s="29">
        <v>62149843.307099998</v>
      </c>
      <c r="D7" s="29">
        <v>33495226.598499998</v>
      </c>
      <c r="E7" s="29">
        <v>41089797.897299998</v>
      </c>
      <c r="F7" s="30">
        <f t="shared" ref="F7:F41" si="0">C7+D7+E7</f>
        <v>136734867.80289999</v>
      </c>
    </row>
    <row r="8" spans="1:6">
      <c r="A8" s="27">
        <v>3</v>
      </c>
      <c r="B8" s="28" t="s">
        <v>89</v>
      </c>
      <c r="C8" s="29">
        <v>62727396.916599996</v>
      </c>
      <c r="D8" s="29">
        <v>33806495.107000001</v>
      </c>
      <c r="E8" s="29">
        <v>41471642.159699999</v>
      </c>
      <c r="F8" s="30">
        <f t="shared" si="0"/>
        <v>138005534.18329999</v>
      </c>
    </row>
    <row r="9" spans="1:6">
      <c r="A9" s="27">
        <v>4</v>
      </c>
      <c r="B9" s="28" t="s">
        <v>90</v>
      </c>
      <c r="C9" s="29">
        <v>62033412.892499998</v>
      </c>
      <c r="D9" s="29">
        <v>33432477.234900001</v>
      </c>
      <c r="E9" s="29">
        <v>41012820.998400003</v>
      </c>
      <c r="F9" s="30">
        <f t="shared" si="0"/>
        <v>136478711.12580001</v>
      </c>
    </row>
    <row r="10" spans="1:6">
      <c r="A10" s="27">
        <v>5</v>
      </c>
      <c r="B10" s="28" t="s">
        <v>91</v>
      </c>
      <c r="C10" s="29">
        <v>74628274.072799996</v>
      </c>
      <c r="D10" s="29">
        <v>40220390.232900001</v>
      </c>
      <c r="E10" s="29">
        <v>49339797.751599997</v>
      </c>
      <c r="F10" s="30">
        <f t="shared" si="0"/>
        <v>164188462.0573</v>
      </c>
    </row>
    <row r="11" spans="1:6">
      <c r="A11" s="27">
        <v>6</v>
      </c>
      <c r="B11" s="28" t="s">
        <v>92</v>
      </c>
      <c r="C11" s="29">
        <v>55203711.051899999</v>
      </c>
      <c r="D11" s="29">
        <v>29751656.840500001</v>
      </c>
      <c r="E11" s="29">
        <v>36497426.374700002</v>
      </c>
      <c r="F11" s="30">
        <f t="shared" si="0"/>
        <v>121452794.26710001</v>
      </c>
    </row>
    <row r="12" spans="1:6" ht="30" customHeight="1">
      <c r="A12" s="27">
        <v>7</v>
      </c>
      <c r="B12" s="28" t="s">
        <v>93</v>
      </c>
      <c r="C12" s="29">
        <v>69968831.215800002</v>
      </c>
      <c r="D12" s="29">
        <v>37709215.851599999</v>
      </c>
      <c r="E12" s="29">
        <v>46259249.915700004</v>
      </c>
      <c r="F12" s="30">
        <f t="shared" si="0"/>
        <v>153937296.9831</v>
      </c>
    </row>
    <row r="13" spans="1:6">
      <c r="A13" s="27">
        <v>8</v>
      </c>
      <c r="B13" s="28" t="s">
        <v>94</v>
      </c>
      <c r="C13" s="29">
        <v>77515437.472900003</v>
      </c>
      <c r="D13" s="29">
        <v>41776406.904399998</v>
      </c>
      <c r="E13" s="29">
        <v>51248619.307700001</v>
      </c>
      <c r="F13" s="30">
        <f t="shared" si="0"/>
        <v>170540463.685</v>
      </c>
    </row>
    <row r="14" spans="1:6">
      <c r="A14" s="27">
        <v>9</v>
      </c>
      <c r="B14" s="28" t="s">
        <v>95</v>
      </c>
      <c r="C14" s="29">
        <v>62738094.532700002</v>
      </c>
      <c r="D14" s="29">
        <v>33812260.512900002</v>
      </c>
      <c r="E14" s="29">
        <v>41478714.790299997</v>
      </c>
      <c r="F14" s="30">
        <f t="shared" si="0"/>
        <v>138029069.83590001</v>
      </c>
    </row>
    <row r="15" spans="1:6">
      <c r="A15" s="27">
        <v>10</v>
      </c>
      <c r="B15" s="28" t="s">
        <v>96</v>
      </c>
      <c r="C15" s="29">
        <v>63347969.631499998</v>
      </c>
      <c r="D15" s="29">
        <v>34140948.463500001</v>
      </c>
      <c r="E15" s="29">
        <v>41881928.1087</v>
      </c>
      <c r="F15" s="30">
        <f t="shared" si="0"/>
        <v>139370846.20370001</v>
      </c>
    </row>
    <row r="16" spans="1:6">
      <c r="A16" s="27">
        <v>11</v>
      </c>
      <c r="B16" s="28" t="s">
        <v>97</v>
      </c>
      <c r="C16" s="29">
        <v>55816642.2676</v>
      </c>
      <c r="D16" s="29">
        <v>30081991.8642</v>
      </c>
      <c r="E16" s="29">
        <v>36902660.216499999</v>
      </c>
      <c r="F16" s="30">
        <f t="shared" si="0"/>
        <v>122801294.3483</v>
      </c>
    </row>
    <row r="17" spans="1:6">
      <c r="A17" s="27">
        <v>12</v>
      </c>
      <c r="B17" s="28" t="s">
        <v>98</v>
      </c>
      <c r="C17" s="29">
        <v>58337336.869999997</v>
      </c>
      <c r="D17" s="29">
        <v>31440502.7212</v>
      </c>
      <c r="E17" s="29">
        <v>38569194.294</v>
      </c>
      <c r="F17" s="30">
        <f t="shared" si="0"/>
        <v>128347033.88519999</v>
      </c>
    </row>
    <row r="18" spans="1:6">
      <c r="A18" s="27">
        <v>13</v>
      </c>
      <c r="B18" s="28" t="s">
        <v>99</v>
      </c>
      <c r="C18" s="29">
        <v>55785145.261699997</v>
      </c>
      <c r="D18" s="29">
        <v>30065016.771499999</v>
      </c>
      <c r="E18" s="29">
        <v>36881836.260600001</v>
      </c>
      <c r="F18" s="30">
        <f t="shared" si="0"/>
        <v>122731998.2938</v>
      </c>
    </row>
    <row r="19" spans="1:6">
      <c r="A19" s="27">
        <v>14</v>
      </c>
      <c r="B19" s="28" t="s">
        <v>100</v>
      </c>
      <c r="C19" s="29">
        <v>62743509.253799997</v>
      </c>
      <c r="D19" s="29">
        <v>33815178.739200003</v>
      </c>
      <c r="E19" s="29">
        <v>41482294.683399998</v>
      </c>
      <c r="F19" s="30">
        <f t="shared" si="0"/>
        <v>138040982.67640001</v>
      </c>
    </row>
    <row r="20" spans="1:6">
      <c r="A20" s="27">
        <v>15</v>
      </c>
      <c r="B20" s="28" t="s">
        <v>101</v>
      </c>
      <c r="C20" s="29">
        <v>58766187.277199998</v>
      </c>
      <c r="D20" s="29">
        <v>31671628.671</v>
      </c>
      <c r="E20" s="29">
        <v>38852724.800499998</v>
      </c>
      <c r="F20" s="30">
        <f t="shared" si="0"/>
        <v>129290540.74869999</v>
      </c>
    </row>
    <row r="21" spans="1:6">
      <c r="A21" s="27">
        <v>16</v>
      </c>
      <c r="B21" s="28" t="s">
        <v>102</v>
      </c>
      <c r="C21" s="29">
        <v>64867550.903399996</v>
      </c>
      <c r="D21" s="29">
        <v>34959916.240900002</v>
      </c>
      <c r="E21" s="29">
        <v>42886585.305299997</v>
      </c>
      <c r="F21" s="30">
        <f t="shared" si="0"/>
        <v>142714052.44959998</v>
      </c>
    </row>
    <row r="22" spans="1:6">
      <c r="A22" s="27">
        <v>17</v>
      </c>
      <c r="B22" s="28" t="s">
        <v>103</v>
      </c>
      <c r="C22" s="29">
        <v>69771068.383599997</v>
      </c>
      <c r="D22" s="29">
        <v>37602632.946099997</v>
      </c>
      <c r="E22" s="29">
        <v>46128500.836199999</v>
      </c>
      <c r="F22" s="30">
        <f t="shared" si="0"/>
        <v>153502202.16589999</v>
      </c>
    </row>
    <row r="23" spans="1:6">
      <c r="A23" s="27">
        <v>18</v>
      </c>
      <c r="B23" s="28" t="s">
        <v>104</v>
      </c>
      <c r="C23" s="29">
        <v>81744921.715200007</v>
      </c>
      <c r="D23" s="29">
        <v>44055858.075199999</v>
      </c>
      <c r="E23" s="29">
        <v>54044903.955700003</v>
      </c>
      <c r="F23" s="30">
        <f t="shared" si="0"/>
        <v>179845683.74610001</v>
      </c>
    </row>
    <row r="24" spans="1:6">
      <c r="A24" s="27">
        <v>19</v>
      </c>
      <c r="B24" s="28" t="s">
        <v>105</v>
      </c>
      <c r="C24" s="29">
        <v>98961328.388400003</v>
      </c>
      <c r="D24" s="29">
        <v>53334520.933300003</v>
      </c>
      <c r="E24" s="29">
        <v>65427373.051200002</v>
      </c>
      <c r="F24" s="30">
        <f t="shared" si="0"/>
        <v>217723222.37290001</v>
      </c>
    </row>
    <row r="25" spans="1:6">
      <c r="A25" s="27">
        <v>20</v>
      </c>
      <c r="B25" s="28" t="s">
        <v>106</v>
      </c>
      <c r="C25" s="29">
        <v>76692213.066300005</v>
      </c>
      <c r="D25" s="29">
        <v>41332735.825300001</v>
      </c>
      <c r="E25" s="29">
        <v>50704352.054700002</v>
      </c>
      <c r="F25" s="30">
        <f t="shared" si="0"/>
        <v>168729300.94630003</v>
      </c>
    </row>
    <row r="26" spans="1:6">
      <c r="A26" s="27">
        <v>21</v>
      </c>
      <c r="B26" s="28" t="s">
        <v>107</v>
      </c>
      <c r="C26" s="29">
        <v>65878993.645199999</v>
      </c>
      <c r="D26" s="29">
        <v>35505026.285099998</v>
      </c>
      <c r="E26" s="29">
        <v>43555291.381300002</v>
      </c>
      <c r="F26" s="30">
        <f t="shared" si="0"/>
        <v>144939311.3116</v>
      </c>
    </row>
    <row r="27" spans="1:6">
      <c r="A27" s="27">
        <v>22</v>
      </c>
      <c r="B27" s="28" t="s">
        <v>108</v>
      </c>
      <c r="C27" s="29">
        <v>68955418.110400006</v>
      </c>
      <c r="D27" s="29">
        <v>37163043.893700004</v>
      </c>
      <c r="E27" s="29">
        <v>45589241.151900001</v>
      </c>
      <c r="F27" s="30">
        <f t="shared" si="0"/>
        <v>151707703.15600002</v>
      </c>
    </row>
    <row r="28" spans="1:6">
      <c r="A28" s="27">
        <v>23</v>
      </c>
      <c r="B28" s="28" t="s">
        <v>109</v>
      </c>
      <c r="C28" s="29">
        <v>55536433.524800003</v>
      </c>
      <c r="D28" s="29">
        <v>29930975.307500001</v>
      </c>
      <c r="E28" s="29">
        <v>36717402.7808</v>
      </c>
      <c r="F28" s="30">
        <f t="shared" si="0"/>
        <v>122184811.61310001</v>
      </c>
    </row>
    <row r="29" spans="1:6">
      <c r="A29" s="27">
        <v>24</v>
      </c>
      <c r="B29" s="28" t="s">
        <v>110</v>
      </c>
      <c r="C29" s="29">
        <v>83579261.734300002</v>
      </c>
      <c r="D29" s="29">
        <v>45044462.894299999</v>
      </c>
      <c r="E29" s="29">
        <v>55257661.006399997</v>
      </c>
      <c r="F29" s="30">
        <f t="shared" si="0"/>
        <v>183881385.63499999</v>
      </c>
    </row>
    <row r="30" spans="1:6">
      <c r="A30" s="27">
        <v>25</v>
      </c>
      <c r="B30" s="28" t="s">
        <v>111</v>
      </c>
      <c r="C30" s="29">
        <v>57535864.465899996</v>
      </c>
      <c r="D30" s="29">
        <v>31008554.732900001</v>
      </c>
      <c r="E30" s="29">
        <v>38039308.177599996</v>
      </c>
      <c r="F30" s="30">
        <f t="shared" si="0"/>
        <v>126583727.37639999</v>
      </c>
    </row>
    <row r="31" spans="1:6">
      <c r="A31" s="27">
        <v>26</v>
      </c>
      <c r="B31" s="28" t="s">
        <v>112</v>
      </c>
      <c r="C31" s="29">
        <v>73902256.1787</v>
      </c>
      <c r="D31" s="29">
        <v>39829107.928999998</v>
      </c>
      <c r="E31" s="29">
        <v>48859797.691299997</v>
      </c>
      <c r="F31" s="30">
        <f t="shared" si="0"/>
        <v>162591161.79899999</v>
      </c>
    </row>
    <row r="32" spans="1:6">
      <c r="A32" s="27">
        <v>27</v>
      </c>
      <c r="B32" s="28" t="s">
        <v>113</v>
      </c>
      <c r="C32" s="29">
        <v>57963183.432800002</v>
      </c>
      <c r="D32" s="29">
        <v>31238855.323600002</v>
      </c>
      <c r="E32" s="29">
        <v>38321826.1866</v>
      </c>
      <c r="F32" s="30">
        <f t="shared" si="0"/>
        <v>127523864.943</v>
      </c>
    </row>
    <row r="33" spans="1:6">
      <c r="A33" s="27">
        <v>28</v>
      </c>
      <c r="B33" s="28" t="s">
        <v>114</v>
      </c>
      <c r="C33" s="29">
        <v>58078014.990699999</v>
      </c>
      <c r="D33" s="29">
        <v>31300742.994600002</v>
      </c>
      <c r="E33" s="29">
        <v>38397746.015799999</v>
      </c>
      <c r="F33" s="30">
        <f t="shared" si="0"/>
        <v>127776504.0011</v>
      </c>
    </row>
    <row r="34" spans="1:6">
      <c r="A34" s="27">
        <v>29</v>
      </c>
      <c r="B34" s="28" t="s">
        <v>115</v>
      </c>
      <c r="C34" s="29">
        <v>56900603.068099998</v>
      </c>
      <c r="D34" s="29">
        <v>30666185.012600001</v>
      </c>
      <c r="E34" s="29">
        <v>37619310.940899998</v>
      </c>
      <c r="F34" s="30">
        <f t="shared" si="0"/>
        <v>125186099.02159999</v>
      </c>
    </row>
    <row r="35" spans="1:6">
      <c r="A35" s="27">
        <v>30</v>
      </c>
      <c r="B35" s="28" t="s">
        <v>116</v>
      </c>
      <c r="C35" s="29">
        <v>69976561.9384</v>
      </c>
      <c r="D35" s="29">
        <v>37713382.270900004</v>
      </c>
      <c r="E35" s="29">
        <v>46264361.012000002</v>
      </c>
      <c r="F35" s="30">
        <f t="shared" si="0"/>
        <v>153954305.22130001</v>
      </c>
    </row>
    <row r="36" spans="1:6">
      <c r="A36" s="27">
        <v>31</v>
      </c>
      <c r="B36" s="28" t="s">
        <v>117</v>
      </c>
      <c r="C36" s="29">
        <v>65150485.164399996</v>
      </c>
      <c r="D36" s="29">
        <v>35112401.696699999</v>
      </c>
      <c r="E36" s="29">
        <v>43073644.692699999</v>
      </c>
      <c r="F36" s="30">
        <f t="shared" si="0"/>
        <v>143336531.55379999</v>
      </c>
    </row>
    <row r="37" spans="1:6">
      <c r="A37" s="27">
        <v>32</v>
      </c>
      <c r="B37" s="28" t="s">
        <v>118</v>
      </c>
      <c r="C37" s="29">
        <v>67285035.047299996</v>
      </c>
      <c r="D37" s="29">
        <v>36262802.537799999</v>
      </c>
      <c r="E37" s="29">
        <v>44484882.736299999</v>
      </c>
      <c r="F37" s="30">
        <f t="shared" si="0"/>
        <v>148032720.32139999</v>
      </c>
    </row>
    <row r="38" spans="1:6">
      <c r="A38" s="27">
        <v>33</v>
      </c>
      <c r="B38" s="28" t="s">
        <v>119</v>
      </c>
      <c r="C38" s="29">
        <v>68759197.499899998</v>
      </c>
      <c r="D38" s="29">
        <v>37057292.157799996</v>
      </c>
      <c r="E38" s="29">
        <v>45459511.697999999</v>
      </c>
      <c r="F38" s="30">
        <f t="shared" si="0"/>
        <v>151276001.35570002</v>
      </c>
    </row>
    <row r="39" spans="1:6">
      <c r="A39" s="27">
        <v>34</v>
      </c>
      <c r="B39" s="28" t="s">
        <v>120</v>
      </c>
      <c r="C39" s="29">
        <v>60098411.437100001</v>
      </c>
      <c r="D39" s="29">
        <v>32389621.633499999</v>
      </c>
      <c r="E39" s="29">
        <v>39733512.564099997</v>
      </c>
      <c r="F39" s="30">
        <f t="shared" si="0"/>
        <v>132221545.6347</v>
      </c>
    </row>
    <row r="40" spans="1:6">
      <c r="A40" s="27">
        <v>35</v>
      </c>
      <c r="B40" s="28" t="s">
        <v>121</v>
      </c>
      <c r="C40" s="29">
        <v>61953747.389300004</v>
      </c>
      <c r="D40" s="29">
        <v>33389542.065000001</v>
      </c>
      <c r="E40" s="29">
        <v>40960150.882799998</v>
      </c>
      <c r="F40" s="30">
        <f t="shared" si="0"/>
        <v>136303440.3371</v>
      </c>
    </row>
    <row r="41" spans="1:6">
      <c r="A41" s="27">
        <v>36</v>
      </c>
      <c r="B41" s="28" t="s">
        <v>122</v>
      </c>
      <c r="C41" s="29">
        <v>62085690.781099997</v>
      </c>
      <c r="D41" s="29">
        <v>33460652.039999999</v>
      </c>
      <c r="E41" s="29">
        <v>41047384.044100001</v>
      </c>
      <c r="F41" s="30">
        <f t="shared" si="0"/>
        <v>136593726.86519998</v>
      </c>
    </row>
    <row r="42" spans="1:6">
      <c r="A42" s="155" t="s">
        <v>27</v>
      </c>
      <c r="B42" s="157"/>
      <c r="C42" s="31">
        <f>SUM(C6:C41)</f>
        <v>2365858981.8991995</v>
      </c>
      <c r="D42" s="31">
        <f t="shared" ref="D42:F42" si="1">SUM(D6:D41)</f>
        <v>1275063274.2126002</v>
      </c>
      <c r="E42" s="31">
        <f t="shared" si="1"/>
        <v>1564165929.4167001</v>
      </c>
      <c r="F42" s="31">
        <f t="shared" si="1"/>
        <v>5205088185.5284977</v>
      </c>
    </row>
  </sheetData>
  <mergeCells count="4">
    <mergeCell ref="A1:F1"/>
    <mergeCell ref="A2:F2"/>
    <mergeCell ref="A3:F3"/>
    <mergeCell ref="A42:B42"/>
  </mergeCells>
  <pageMargins left="0.7" right="0.7" top="0.75" bottom="0.75" header="0.3" footer="0.3"/>
  <pageSetup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43"/>
  <sheetViews>
    <sheetView workbookViewId="0">
      <selection activeCell="E5" sqref="E5"/>
    </sheetView>
  </sheetViews>
  <sheetFormatPr defaultColWidth="8.88671875" defaultRowHeight="13.2"/>
  <cols>
    <col min="1" max="1" width="8.88671875" style="1"/>
    <col min="2" max="2" width="15.88671875" style="1" customWidth="1"/>
    <col min="3" max="3" width="19.33203125" style="1" customWidth="1"/>
    <col min="4" max="4" width="22.109375" style="1" customWidth="1"/>
    <col min="5" max="5" width="23.33203125" style="1" customWidth="1"/>
    <col min="6" max="6" width="29.5546875" style="1" customWidth="1"/>
    <col min="7" max="16384" width="8.88671875" style="1"/>
  </cols>
  <sheetData>
    <row r="1" spans="1:6" ht="15.6">
      <c r="A1" s="184" t="s">
        <v>17</v>
      </c>
      <c r="B1" s="184"/>
      <c r="C1" s="184"/>
      <c r="D1" s="184"/>
      <c r="E1" s="184"/>
      <c r="F1" s="184"/>
    </row>
    <row r="2" spans="1:6" ht="15.6">
      <c r="A2" s="184" t="s">
        <v>63</v>
      </c>
      <c r="B2" s="184"/>
      <c r="C2" s="184"/>
      <c r="D2" s="184"/>
      <c r="E2" s="184"/>
      <c r="F2" s="184"/>
    </row>
    <row r="3" spans="1:6" ht="15.6">
      <c r="A3" s="184" t="s">
        <v>958</v>
      </c>
      <c r="B3" s="184"/>
      <c r="C3" s="184"/>
      <c r="D3" s="184"/>
      <c r="E3" s="184"/>
      <c r="F3" s="184"/>
    </row>
    <row r="4" spans="1:6" ht="53.4">
      <c r="A4" s="13" t="s">
        <v>20</v>
      </c>
      <c r="B4" s="13" t="s">
        <v>131</v>
      </c>
      <c r="C4" s="13" t="s">
        <v>22</v>
      </c>
      <c r="D4" s="13" t="s">
        <v>24</v>
      </c>
      <c r="E4" s="14" t="s">
        <v>23</v>
      </c>
      <c r="F4" s="15" t="s">
        <v>959</v>
      </c>
    </row>
    <row r="5" spans="1:6" ht="15.6">
      <c r="A5" s="16"/>
      <c r="B5" s="16"/>
      <c r="C5" s="135" t="s">
        <v>28</v>
      </c>
      <c r="D5" s="135" t="s">
        <v>28</v>
      </c>
      <c r="E5" s="135" t="s">
        <v>28</v>
      </c>
      <c r="F5" s="135" t="s">
        <v>28</v>
      </c>
    </row>
    <row r="6" spans="1:6" ht="15.6">
      <c r="A6" s="17">
        <v>1</v>
      </c>
      <c r="B6" s="18" t="s">
        <v>87</v>
      </c>
      <c r="C6" s="19">
        <v>40921807.621200003</v>
      </c>
      <c r="D6" s="19">
        <v>27055077.137200002</v>
      </c>
      <c r="E6" s="19">
        <v>22054524.133299999</v>
      </c>
      <c r="F6" s="20">
        <f>C6+D6+E6</f>
        <v>90031408.8917</v>
      </c>
    </row>
    <row r="7" spans="1:6" ht="15.6">
      <c r="A7" s="17">
        <v>2</v>
      </c>
      <c r="B7" s="18" t="s">
        <v>88</v>
      </c>
      <c r="C7" s="19">
        <v>51616987.078100003</v>
      </c>
      <c r="D7" s="19">
        <v>34126096.772500001</v>
      </c>
      <c r="E7" s="19">
        <v>27818616.854499999</v>
      </c>
      <c r="F7" s="20">
        <f t="shared" ref="F7:F42" si="0">C7+D7+E7</f>
        <v>113561700.7051</v>
      </c>
    </row>
    <row r="8" spans="1:6" ht="15.6">
      <c r="A8" s="17">
        <v>3</v>
      </c>
      <c r="B8" s="18" t="s">
        <v>89</v>
      </c>
      <c r="C8" s="19">
        <v>68750793.631899998</v>
      </c>
      <c r="D8" s="19">
        <v>45453955.557599999</v>
      </c>
      <c r="E8" s="19">
        <v>37052762.951200001</v>
      </c>
      <c r="F8" s="20">
        <f t="shared" si="0"/>
        <v>151257512.14070001</v>
      </c>
    </row>
    <row r="9" spans="1:6" ht="15.6">
      <c r="A9" s="17">
        <v>4</v>
      </c>
      <c r="B9" s="18" t="s">
        <v>90</v>
      </c>
      <c r="C9" s="19">
        <v>51895930.7487</v>
      </c>
      <c r="D9" s="19">
        <v>34310517.817699999</v>
      </c>
      <c r="E9" s="19">
        <v>27968951.609099999</v>
      </c>
      <c r="F9" s="20">
        <f t="shared" si="0"/>
        <v>114175400.17549999</v>
      </c>
    </row>
    <row r="10" spans="1:6" ht="15.6">
      <c r="A10" s="17">
        <v>5</v>
      </c>
      <c r="B10" s="18" t="s">
        <v>91</v>
      </c>
      <c r="C10" s="19">
        <v>58912150.9573</v>
      </c>
      <c r="D10" s="19">
        <v>38949227.346299998</v>
      </c>
      <c r="E10" s="19">
        <v>31750294.782900002</v>
      </c>
      <c r="F10" s="20">
        <f t="shared" si="0"/>
        <v>129611673.0865</v>
      </c>
    </row>
    <row r="11" spans="1:6" ht="15.6">
      <c r="A11" s="17">
        <v>6</v>
      </c>
      <c r="B11" s="18" t="s">
        <v>92</v>
      </c>
      <c r="C11" s="19">
        <v>23979401.820700001</v>
      </c>
      <c r="D11" s="19">
        <v>15853761.2016</v>
      </c>
      <c r="E11" s="19">
        <v>12923532.143200001</v>
      </c>
      <c r="F11" s="20">
        <f t="shared" si="0"/>
        <v>52756695.165500008</v>
      </c>
    </row>
    <row r="12" spans="1:6" ht="15.6">
      <c r="A12" s="17">
        <v>7</v>
      </c>
      <c r="B12" s="18" t="s">
        <v>93</v>
      </c>
      <c r="C12" s="19">
        <v>64105538.000600003</v>
      </c>
      <c r="D12" s="19">
        <v>42382787.475599997</v>
      </c>
      <c r="E12" s="19">
        <v>34549234.676700003</v>
      </c>
      <c r="F12" s="20">
        <f t="shared" si="0"/>
        <v>141037560.15290001</v>
      </c>
    </row>
    <row r="13" spans="1:6" ht="15.6">
      <c r="A13" s="17">
        <v>8</v>
      </c>
      <c r="B13" s="18" t="s">
        <v>94</v>
      </c>
      <c r="C13" s="19">
        <v>69599403.370700002</v>
      </c>
      <c r="D13" s="19">
        <v>46015006.090099998</v>
      </c>
      <c r="E13" s="19">
        <v>37510115.279200003</v>
      </c>
      <c r="F13" s="20">
        <f t="shared" si="0"/>
        <v>153124524.74000001</v>
      </c>
    </row>
    <row r="14" spans="1:6" ht="15.6">
      <c r="A14" s="17">
        <v>9</v>
      </c>
      <c r="B14" s="18" t="s">
        <v>95</v>
      </c>
      <c r="C14" s="19">
        <v>44868543.256800003</v>
      </c>
      <c r="D14" s="19">
        <v>29664425.142099999</v>
      </c>
      <c r="E14" s="19">
        <v>24181589.905400001</v>
      </c>
      <c r="F14" s="20">
        <f t="shared" si="0"/>
        <v>98714558.30430001</v>
      </c>
    </row>
    <row r="15" spans="1:6" ht="15.6">
      <c r="A15" s="17">
        <v>10</v>
      </c>
      <c r="B15" s="18" t="s">
        <v>96</v>
      </c>
      <c r="C15" s="19">
        <v>57492603.049199998</v>
      </c>
      <c r="D15" s="19">
        <v>38010706.289499998</v>
      </c>
      <c r="E15" s="19">
        <v>30985239.293000001</v>
      </c>
      <c r="F15" s="20">
        <f t="shared" si="0"/>
        <v>126488548.63169999</v>
      </c>
    </row>
    <row r="16" spans="1:6" ht="15.6">
      <c r="A16" s="17">
        <v>11</v>
      </c>
      <c r="B16" s="18" t="s">
        <v>97</v>
      </c>
      <c r="C16" s="19">
        <v>33190856.642200001</v>
      </c>
      <c r="D16" s="19">
        <v>21943829.925999999</v>
      </c>
      <c r="E16" s="19">
        <v>17887981.772399999</v>
      </c>
      <c r="F16" s="20">
        <f t="shared" si="0"/>
        <v>73022668.340599999</v>
      </c>
    </row>
    <row r="17" spans="1:6" ht="15.6">
      <c r="A17" s="17">
        <v>12</v>
      </c>
      <c r="B17" s="18" t="s">
        <v>98</v>
      </c>
      <c r="C17" s="19">
        <v>43989623.002499998</v>
      </c>
      <c r="D17" s="19">
        <v>29083335.0909</v>
      </c>
      <c r="E17" s="19">
        <v>23707901.935899999</v>
      </c>
      <c r="F17" s="20">
        <f t="shared" si="0"/>
        <v>96780860.029300004</v>
      </c>
    </row>
    <row r="18" spans="1:6" ht="15.6">
      <c r="A18" s="17">
        <v>13</v>
      </c>
      <c r="B18" s="18" t="s">
        <v>99</v>
      </c>
      <c r="C18" s="19">
        <v>34929355.919</v>
      </c>
      <c r="D18" s="19">
        <v>23093222.750500001</v>
      </c>
      <c r="E18" s="19">
        <v>18824933.888700001</v>
      </c>
      <c r="F18" s="20">
        <f t="shared" si="0"/>
        <v>76847512.558200002</v>
      </c>
    </row>
    <row r="19" spans="1:6" ht="15.6">
      <c r="A19" s="17">
        <v>14</v>
      </c>
      <c r="B19" s="18" t="s">
        <v>100</v>
      </c>
      <c r="C19" s="19">
        <v>44694110.964199997</v>
      </c>
      <c r="D19" s="19">
        <v>29549100.8345</v>
      </c>
      <c r="E19" s="19">
        <v>24087580.832400002</v>
      </c>
      <c r="F19" s="20">
        <f t="shared" si="0"/>
        <v>98330792.631099999</v>
      </c>
    </row>
    <row r="20" spans="1:6" ht="15.6">
      <c r="A20" s="17">
        <v>15</v>
      </c>
      <c r="B20" s="18" t="s">
        <v>101</v>
      </c>
      <c r="C20" s="19">
        <v>30624436.0484</v>
      </c>
      <c r="D20" s="19">
        <v>20247064.5295</v>
      </c>
      <c r="E20" s="19">
        <v>16504827.2097</v>
      </c>
      <c r="F20" s="20">
        <f t="shared" si="0"/>
        <v>67376327.787599996</v>
      </c>
    </row>
    <row r="21" spans="1:6" ht="15.6">
      <c r="A21" s="17">
        <v>16</v>
      </c>
      <c r="B21" s="18" t="s">
        <v>102</v>
      </c>
      <c r="C21" s="19">
        <v>59900050.814199999</v>
      </c>
      <c r="D21" s="19">
        <v>39602368.260799997</v>
      </c>
      <c r="E21" s="19">
        <v>32282716.553100001</v>
      </c>
      <c r="F21" s="20">
        <f t="shared" si="0"/>
        <v>131785135.62809999</v>
      </c>
    </row>
    <row r="22" spans="1:6" ht="15.6">
      <c r="A22" s="17">
        <v>17</v>
      </c>
      <c r="B22" s="18" t="s">
        <v>103</v>
      </c>
      <c r="C22" s="19">
        <v>62930643.160800003</v>
      </c>
      <c r="D22" s="19">
        <v>41606016.546800002</v>
      </c>
      <c r="E22" s="19">
        <v>33916033.259000003</v>
      </c>
      <c r="F22" s="20">
        <f t="shared" si="0"/>
        <v>138452692.9666</v>
      </c>
    </row>
    <row r="23" spans="1:6" ht="15.6">
      <c r="A23" s="17">
        <v>18</v>
      </c>
      <c r="B23" s="18" t="s">
        <v>104</v>
      </c>
      <c r="C23" s="19">
        <v>70771467.1391</v>
      </c>
      <c r="D23" s="19">
        <v>46789905.282099999</v>
      </c>
      <c r="E23" s="19">
        <v>38141790.910899997</v>
      </c>
      <c r="F23" s="20">
        <f t="shared" si="0"/>
        <v>155703163.3321</v>
      </c>
    </row>
    <row r="24" spans="1:6" ht="15.6">
      <c r="A24" s="17">
        <v>19</v>
      </c>
      <c r="B24" s="18" t="s">
        <v>105</v>
      </c>
      <c r="C24" s="19">
        <v>112674241.20559999</v>
      </c>
      <c r="D24" s="19">
        <v>74493539.372299999</v>
      </c>
      <c r="E24" s="19">
        <v>60725000.099200003</v>
      </c>
      <c r="F24" s="20">
        <f t="shared" si="0"/>
        <v>247892780.6771</v>
      </c>
    </row>
    <row r="25" spans="1:6" ht="15.6">
      <c r="A25" s="17">
        <v>20</v>
      </c>
      <c r="B25" s="18" t="s">
        <v>106</v>
      </c>
      <c r="C25" s="19">
        <v>85780817.706599995</v>
      </c>
      <c r="D25" s="19">
        <v>56713199.510300003</v>
      </c>
      <c r="E25" s="19">
        <v>46230976.202</v>
      </c>
      <c r="F25" s="20">
        <f t="shared" si="0"/>
        <v>188724993.41889998</v>
      </c>
    </row>
    <row r="26" spans="1:6" ht="15.6">
      <c r="A26" s="17">
        <v>21</v>
      </c>
      <c r="B26" s="18" t="s">
        <v>107</v>
      </c>
      <c r="C26" s="19">
        <v>54136903.611699998</v>
      </c>
      <c r="D26" s="19">
        <v>35792116.436999999</v>
      </c>
      <c r="E26" s="19">
        <v>29176708.376600001</v>
      </c>
      <c r="F26" s="20">
        <f t="shared" si="0"/>
        <v>119105728.4253</v>
      </c>
    </row>
    <row r="27" spans="1:6" ht="15.6">
      <c r="A27" s="17">
        <v>22</v>
      </c>
      <c r="B27" s="18" t="s">
        <v>108</v>
      </c>
      <c r="C27" s="19">
        <v>55954455.330899999</v>
      </c>
      <c r="D27" s="19">
        <v>36993774.0572</v>
      </c>
      <c r="E27" s="19">
        <v>30156265.257800002</v>
      </c>
      <c r="F27" s="20">
        <f t="shared" si="0"/>
        <v>123104494.6459</v>
      </c>
    </row>
    <row r="28" spans="1:6" ht="15.6">
      <c r="A28" s="17">
        <v>23</v>
      </c>
      <c r="B28" s="18" t="s">
        <v>109</v>
      </c>
      <c r="C28" s="19">
        <v>39593638.091600001</v>
      </c>
      <c r="D28" s="19">
        <v>26176970.055199999</v>
      </c>
      <c r="E28" s="19">
        <v>21338716.385400001</v>
      </c>
      <c r="F28" s="20">
        <f t="shared" si="0"/>
        <v>87109324.532199994</v>
      </c>
    </row>
    <row r="29" spans="1:6" ht="15.6">
      <c r="A29" s="17">
        <v>24</v>
      </c>
      <c r="B29" s="18" t="s">
        <v>110</v>
      </c>
      <c r="C29" s="19">
        <v>67447611.562299997</v>
      </c>
      <c r="D29" s="19">
        <v>44592368.705799997</v>
      </c>
      <c r="E29" s="19">
        <v>36350422.022200003</v>
      </c>
      <c r="F29" s="20">
        <f t="shared" si="0"/>
        <v>148390402.29030001</v>
      </c>
    </row>
    <row r="30" spans="1:6" ht="15.6">
      <c r="A30" s="17">
        <v>25</v>
      </c>
      <c r="B30" s="18" t="s">
        <v>111</v>
      </c>
      <c r="C30" s="19">
        <v>35324349.314000003</v>
      </c>
      <c r="D30" s="19">
        <v>23354369.0046</v>
      </c>
      <c r="E30" s="19">
        <v>19037812.8369</v>
      </c>
      <c r="F30" s="20">
        <f t="shared" si="0"/>
        <v>77716531.155499995</v>
      </c>
    </row>
    <row r="31" spans="1:6" ht="15.6">
      <c r="A31" s="17">
        <v>26</v>
      </c>
      <c r="B31" s="18" t="s">
        <v>112</v>
      </c>
      <c r="C31" s="19">
        <v>65382645.761500001</v>
      </c>
      <c r="D31" s="19">
        <v>43227135.5383</v>
      </c>
      <c r="E31" s="19">
        <v>35237523.038999997</v>
      </c>
      <c r="F31" s="20">
        <f t="shared" si="0"/>
        <v>143847304.33880001</v>
      </c>
    </row>
    <row r="32" spans="1:6" ht="15.6">
      <c r="A32" s="17">
        <v>27</v>
      </c>
      <c r="B32" s="18" t="s">
        <v>113</v>
      </c>
      <c r="C32" s="19">
        <v>46643743.086400002</v>
      </c>
      <c r="D32" s="19">
        <v>30838082.1996</v>
      </c>
      <c r="E32" s="19">
        <v>25138321.530000001</v>
      </c>
      <c r="F32" s="20">
        <f t="shared" si="0"/>
        <v>102620146.816</v>
      </c>
    </row>
    <row r="33" spans="1:6" ht="15.6">
      <c r="A33" s="17">
        <v>28</v>
      </c>
      <c r="B33" s="18" t="s">
        <v>114</v>
      </c>
      <c r="C33" s="19">
        <v>44547725.0713</v>
      </c>
      <c r="D33" s="19">
        <v>29452319.146000002</v>
      </c>
      <c r="E33" s="19">
        <v>24008687.171300001</v>
      </c>
      <c r="F33" s="20">
        <f t="shared" si="0"/>
        <v>98008731.388599992</v>
      </c>
    </row>
    <row r="34" spans="1:6" ht="15.6">
      <c r="A34" s="17">
        <v>29</v>
      </c>
      <c r="B34" s="18" t="s">
        <v>115</v>
      </c>
      <c r="C34" s="19">
        <v>60341019.918799996</v>
      </c>
      <c r="D34" s="19">
        <v>39893910.932999998</v>
      </c>
      <c r="E34" s="19">
        <v>32520373.7907</v>
      </c>
      <c r="F34" s="20">
        <f t="shared" si="0"/>
        <v>132755304.6425</v>
      </c>
    </row>
    <row r="35" spans="1:6" ht="15.6">
      <c r="A35" s="17">
        <v>30</v>
      </c>
      <c r="B35" s="18" t="s">
        <v>116</v>
      </c>
      <c r="C35" s="19">
        <v>76115488.559900001</v>
      </c>
      <c r="D35" s="19">
        <v>50323055.945699997</v>
      </c>
      <c r="E35" s="19">
        <v>41021914.156199999</v>
      </c>
      <c r="F35" s="20">
        <f t="shared" si="0"/>
        <v>167460458.6618</v>
      </c>
    </row>
    <row r="36" spans="1:6" ht="15.6">
      <c r="A36" s="17">
        <v>31</v>
      </c>
      <c r="B36" s="18" t="s">
        <v>117</v>
      </c>
      <c r="C36" s="19">
        <v>47714212.920999996</v>
      </c>
      <c r="D36" s="19">
        <v>31545813.4956</v>
      </c>
      <c r="E36" s="19">
        <v>25715243.816</v>
      </c>
      <c r="F36" s="20">
        <f t="shared" si="0"/>
        <v>104975270.23259999</v>
      </c>
    </row>
    <row r="37" spans="1:6" ht="15.6">
      <c r="A37" s="17">
        <v>32</v>
      </c>
      <c r="B37" s="18" t="s">
        <v>118</v>
      </c>
      <c r="C37" s="19">
        <v>59144412.044</v>
      </c>
      <c r="D37" s="19">
        <v>39102784.6303</v>
      </c>
      <c r="E37" s="19">
        <v>31875470.283399999</v>
      </c>
      <c r="F37" s="20">
        <f t="shared" si="0"/>
        <v>130122666.9577</v>
      </c>
    </row>
    <row r="38" spans="1:6" ht="15.6">
      <c r="A38" s="17">
        <v>33</v>
      </c>
      <c r="B38" s="18" t="s">
        <v>119</v>
      </c>
      <c r="C38" s="19">
        <v>59567577.059799999</v>
      </c>
      <c r="D38" s="19">
        <v>39382556.292400002</v>
      </c>
      <c r="E38" s="19">
        <v>32103532.131000001</v>
      </c>
      <c r="F38" s="20">
        <f t="shared" si="0"/>
        <v>131053665.4832</v>
      </c>
    </row>
    <row r="39" spans="1:6" ht="15.6">
      <c r="A39" s="17">
        <v>34</v>
      </c>
      <c r="B39" s="18" t="s">
        <v>120</v>
      </c>
      <c r="C39" s="19">
        <v>44646098.292999998</v>
      </c>
      <c r="D39" s="19">
        <v>29517357.697900001</v>
      </c>
      <c r="E39" s="19">
        <v>24061704.736699998</v>
      </c>
      <c r="F39" s="20">
        <f t="shared" si="0"/>
        <v>98225160.727599993</v>
      </c>
    </row>
    <row r="40" spans="1:6" ht="15.6">
      <c r="A40" s="17">
        <v>35</v>
      </c>
      <c r="B40" s="18" t="s">
        <v>121</v>
      </c>
      <c r="C40" s="19">
        <v>44887739.166500002</v>
      </c>
      <c r="D40" s="19">
        <v>29677116.341200002</v>
      </c>
      <c r="E40" s="19">
        <v>24191935.407699998</v>
      </c>
      <c r="F40" s="20">
        <f t="shared" si="0"/>
        <v>98756790.915399998</v>
      </c>
    </row>
    <row r="41" spans="1:6" ht="15.6">
      <c r="A41" s="17">
        <v>36</v>
      </c>
      <c r="B41" s="18" t="s">
        <v>122</v>
      </c>
      <c r="C41" s="19">
        <v>40559072.998599999</v>
      </c>
      <c r="D41" s="19">
        <v>26815258.4745</v>
      </c>
      <c r="E41" s="19">
        <v>21859030.826699998</v>
      </c>
      <c r="F41" s="20">
        <f t="shared" si="0"/>
        <v>89233362.299800009</v>
      </c>
    </row>
    <row r="42" spans="1:6" ht="15.6">
      <c r="A42" s="17">
        <v>37</v>
      </c>
      <c r="B42" s="18" t="s">
        <v>128</v>
      </c>
      <c r="C42" s="19">
        <v>17913696.651900001</v>
      </c>
      <c r="D42" s="19">
        <v>11843475.9584</v>
      </c>
      <c r="E42" s="19">
        <v>9654462.4515000004</v>
      </c>
      <c r="F42" s="20">
        <f t="shared" si="0"/>
        <v>39411635.061800003</v>
      </c>
    </row>
    <row r="43" spans="1:6" ht="15.6">
      <c r="A43" s="21"/>
      <c r="B43" s="21"/>
      <c r="C43" s="12">
        <f>SUM(C6:C42)</f>
        <v>1971549151.5809996</v>
      </c>
      <c r="D43" s="12">
        <f t="shared" ref="D43:F43" si="1">SUM(D6:D42)</f>
        <v>1303471607.8466001</v>
      </c>
      <c r="E43" s="12">
        <f t="shared" si="1"/>
        <v>1062552728.5109003</v>
      </c>
      <c r="F43" s="12">
        <f t="shared" si="1"/>
        <v>4337573487.9384995</v>
      </c>
    </row>
  </sheetData>
  <mergeCells count="3">
    <mergeCell ref="A1:F1"/>
    <mergeCell ref="A2:F2"/>
    <mergeCell ref="A3:F3"/>
  </mergeCells>
  <pageMargins left="0.7" right="0.7" top="0.75" bottom="0.75" header="0.3" footer="0.3"/>
  <pageSetup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780"/>
  <sheetViews>
    <sheetView zoomScale="106" zoomScaleNormal="106" workbookViewId="0">
      <selection activeCell="H4" sqref="H4"/>
    </sheetView>
  </sheetViews>
  <sheetFormatPr defaultColWidth="8.88671875" defaultRowHeight="13.2"/>
  <cols>
    <col min="1" max="1" width="8.88671875" style="1"/>
    <col min="2" max="2" width="15.33203125" style="1" customWidth="1"/>
    <col min="3" max="3" width="22.5546875" style="1" customWidth="1"/>
    <col min="4" max="4" width="18.6640625" style="1" customWidth="1"/>
    <col min="5" max="5" width="17.5546875" style="1" customWidth="1"/>
    <col min="6" max="6" width="19.6640625" style="1" customWidth="1"/>
    <col min="7" max="7" width="21.33203125" style="1" customWidth="1"/>
    <col min="8" max="8" width="12.88671875" style="1" customWidth="1"/>
    <col min="9" max="16384" width="8.88671875" style="1"/>
  </cols>
  <sheetData>
    <row r="1" spans="1:8" ht="17.399999999999999">
      <c r="A1" s="185" t="s">
        <v>17</v>
      </c>
      <c r="B1" s="185"/>
      <c r="C1" s="185"/>
      <c r="D1" s="185"/>
      <c r="E1" s="185"/>
      <c r="F1" s="185"/>
      <c r="G1" s="185"/>
    </row>
    <row r="2" spans="1:8" ht="17.399999999999999">
      <c r="A2" s="185" t="s">
        <v>63</v>
      </c>
      <c r="B2" s="185"/>
      <c r="C2" s="185"/>
      <c r="D2" s="185"/>
      <c r="E2" s="185"/>
      <c r="F2" s="185"/>
      <c r="G2" s="185"/>
    </row>
    <row r="3" spans="1:8" ht="17.399999999999999">
      <c r="A3" s="185" t="s">
        <v>960</v>
      </c>
      <c r="B3" s="185"/>
      <c r="C3" s="185"/>
      <c r="D3" s="185"/>
      <c r="E3" s="185"/>
      <c r="F3" s="185"/>
      <c r="G3" s="185"/>
    </row>
    <row r="4" spans="1:8" ht="66">
      <c r="A4" s="3" t="s">
        <v>961</v>
      </c>
      <c r="B4" s="3" t="s">
        <v>962</v>
      </c>
      <c r="C4" s="4" t="s">
        <v>963</v>
      </c>
      <c r="D4" s="4" t="s">
        <v>964</v>
      </c>
      <c r="E4" s="4" t="s">
        <v>965</v>
      </c>
      <c r="F4" s="5" t="s">
        <v>23</v>
      </c>
      <c r="G4" s="4" t="s">
        <v>966</v>
      </c>
    </row>
    <row r="5" spans="1:8" ht="15.6">
      <c r="A5" s="3"/>
      <c r="B5" s="3"/>
      <c r="C5" s="4"/>
      <c r="D5" s="135" t="s">
        <v>28</v>
      </c>
      <c r="E5" s="135" t="s">
        <v>28</v>
      </c>
      <c r="F5" s="135" t="s">
        <v>28</v>
      </c>
      <c r="G5" s="135" t="s">
        <v>28</v>
      </c>
    </row>
    <row r="6" spans="1:8" ht="13.8">
      <c r="A6" s="7">
        <v>1</v>
      </c>
      <c r="B6" s="8" t="s">
        <v>87</v>
      </c>
      <c r="C6" s="8" t="s">
        <v>135</v>
      </c>
      <c r="D6" s="9">
        <v>2096457.6902999999</v>
      </c>
      <c r="E6" s="9">
        <v>1386053.7405999999</v>
      </c>
      <c r="F6" s="9">
        <v>1129871.3182999999</v>
      </c>
      <c r="G6" s="10">
        <f>D6+E6+F6</f>
        <v>4612382.7491999995</v>
      </c>
    </row>
    <row r="7" spans="1:8" ht="13.8">
      <c r="A7" s="7">
        <v>2</v>
      </c>
      <c r="B7" s="8" t="s">
        <v>87</v>
      </c>
      <c r="C7" s="8" t="s">
        <v>137</v>
      </c>
      <c r="D7" s="9">
        <v>3497666.5490999999</v>
      </c>
      <c r="E7" s="9">
        <v>2312450.1039</v>
      </c>
      <c r="F7" s="9">
        <v>1885043.1054</v>
      </c>
      <c r="G7" s="10">
        <f t="shared" ref="G7:G70" si="0">D7+E7+F7</f>
        <v>7695159.7583999997</v>
      </c>
    </row>
    <row r="8" spans="1:8" ht="13.8">
      <c r="A8" s="7">
        <v>3</v>
      </c>
      <c r="B8" s="8" t="s">
        <v>87</v>
      </c>
      <c r="C8" s="8" t="s">
        <v>139</v>
      </c>
      <c r="D8" s="9">
        <v>2460993.5098999999</v>
      </c>
      <c r="E8" s="9">
        <v>1627063.2485</v>
      </c>
      <c r="F8" s="9">
        <v>1326335.3676</v>
      </c>
      <c r="G8" s="10">
        <f t="shared" si="0"/>
        <v>5414392.1260000002</v>
      </c>
    </row>
    <row r="9" spans="1:8" ht="13.8">
      <c r="A9" s="7">
        <v>4</v>
      </c>
      <c r="B9" s="8" t="s">
        <v>87</v>
      </c>
      <c r="C9" s="8" t="s">
        <v>141</v>
      </c>
      <c r="D9" s="9">
        <v>2507485.8465</v>
      </c>
      <c r="E9" s="9">
        <v>1657801.2298000001</v>
      </c>
      <c r="F9" s="9">
        <v>1351392.0896999999</v>
      </c>
      <c r="G9" s="10">
        <f t="shared" si="0"/>
        <v>5516679.1659999993</v>
      </c>
    </row>
    <row r="10" spans="1:8" ht="13.8">
      <c r="A10" s="7">
        <v>5</v>
      </c>
      <c r="B10" s="8" t="s">
        <v>87</v>
      </c>
      <c r="C10" s="8" t="s">
        <v>143</v>
      </c>
      <c r="D10" s="9">
        <v>2282303.2141</v>
      </c>
      <c r="E10" s="9">
        <v>1508923.8012000001</v>
      </c>
      <c r="F10" s="9">
        <v>1230031.4731999999</v>
      </c>
      <c r="G10" s="10">
        <f t="shared" si="0"/>
        <v>5021258.4885</v>
      </c>
    </row>
    <row r="11" spans="1:8" ht="13.8">
      <c r="A11" s="7">
        <v>6</v>
      </c>
      <c r="B11" s="8" t="s">
        <v>87</v>
      </c>
      <c r="C11" s="8" t="s">
        <v>145</v>
      </c>
      <c r="D11" s="9">
        <v>2357029.2911999999</v>
      </c>
      <c r="E11" s="9">
        <v>1558328.2605999999</v>
      </c>
      <c r="F11" s="9">
        <v>1270304.5737000001</v>
      </c>
      <c r="G11" s="10">
        <f t="shared" si="0"/>
        <v>5185662.1254999992</v>
      </c>
      <c r="H11" s="11"/>
    </row>
    <row r="12" spans="1:8" ht="13.8">
      <c r="A12" s="7">
        <v>7</v>
      </c>
      <c r="B12" s="8" t="s">
        <v>87</v>
      </c>
      <c r="C12" s="8" t="s">
        <v>146</v>
      </c>
      <c r="D12" s="9">
        <v>2286949.7321000001</v>
      </c>
      <c r="E12" s="9">
        <v>1511995.8038999999</v>
      </c>
      <c r="F12" s="9">
        <v>1232535.6817999999</v>
      </c>
      <c r="G12" s="10">
        <f t="shared" si="0"/>
        <v>5031481.2178000007</v>
      </c>
    </row>
    <row r="13" spans="1:8" ht="13.8">
      <c r="A13" s="7">
        <v>8</v>
      </c>
      <c r="B13" s="8" t="s">
        <v>87</v>
      </c>
      <c r="C13" s="8" t="s">
        <v>148</v>
      </c>
      <c r="D13" s="9">
        <v>2229918.5935999998</v>
      </c>
      <c r="E13" s="9">
        <v>1474290.1906000001</v>
      </c>
      <c r="F13" s="9">
        <v>1201799.1455999999</v>
      </c>
      <c r="G13" s="10">
        <f t="shared" si="0"/>
        <v>4906007.9298</v>
      </c>
    </row>
    <row r="14" spans="1:8" ht="13.8">
      <c r="A14" s="7">
        <v>9</v>
      </c>
      <c r="B14" s="8" t="s">
        <v>87</v>
      </c>
      <c r="C14" s="8" t="s">
        <v>150</v>
      </c>
      <c r="D14" s="9">
        <v>2405764.61</v>
      </c>
      <c r="E14" s="9">
        <v>1590549.1688000001</v>
      </c>
      <c r="F14" s="9">
        <v>1296570.1355000001</v>
      </c>
      <c r="G14" s="10">
        <f t="shared" si="0"/>
        <v>5292883.9143000003</v>
      </c>
    </row>
    <row r="15" spans="1:8" ht="13.8">
      <c r="A15" s="7">
        <v>10</v>
      </c>
      <c r="B15" s="8" t="s">
        <v>87</v>
      </c>
      <c r="C15" s="8" t="s">
        <v>152</v>
      </c>
      <c r="D15" s="9">
        <v>2441364.2930999999</v>
      </c>
      <c r="E15" s="9">
        <v>1614085.5722000001</v>
      </c>
      <c r="F15" s="9">
        <v>1315756.3374999999</v>
      </c>
      <c r="G15" s="10">
        <f t="shared" si="0"/>
        <v>5371206.2028000001</v>
      </c>
    </row>
    <row r="16" spans="1:8" ht="13.8">
      <c r="A16" s="7">
        <v>11</v>
      </c>
      <c r="B16" s="8" t="s">
        <v>87</v>
      </c>
      <c r="C16" s="8" t="s">
        <v>154</v>
      </c>
      <c r="D16" s="9">
        <v>2669827.1357999998</v>
      </c>
      <c r="E16" s="9">
        <v>1765131.6816</v>
      </c>
      <c r="F16" s="9">
        <v>1438884.8006</v>
      </c>
      <c r="G16" s="10">
        <f t="shared" si="0"/>
        <v>5873843.6179999998</v>
      </c>
    </row>
    <row r="17" spans="1:7" ht="13.8">
      <c r="A17" s="7">
        <v>12</v>
      </c>
      <c r="B17" s="8" t="s">
        <v>87</v>
      </c>
      <c r="C17" s="8" t="s">
        <v>156</v>
      </c>
      <c r="D17" s="9">
        <v>2570568.9205999998</v>
      </c>
      <c r="E17" s="9">
        <v>1699508.0245999999</v>
      </c>
      <c r="F17" s="9">
        <v>1385390.2745999999</v>
      </c>
      <c r="G17" s="10">
        <f t="shared" si="0"/>
        <v>5655467.2198000001</v>
      </c>
    </row>
    <row r="18" spans="1:7" ht="13.8">
      <c r="A18" s="7">
        <v>13</v>
      </c>
      <c r="B18" s="8" t="s">
        <v>87</v>
      </c>
      <c r="C18" s="8" t="s">
        <v>158</v>
      </c>
      <c r="D18" s="9">
        <v>1962943.1284</v>
      </c>
      <c r="E18" s="9">
        <v>1297781.8147</v>
      </c>
      <c r="F18" s="9">
        <v>1057914.5721</v>
      </c>
      <c r="G18" s="10">
        <f t="shared" si="0"/>
        <v>4318639.5152000003</v>
      </c>
    </row>
    <row r="19" spans="1:7" ht="13.8">
      <c r="A19" s="7">
        <v>14</v>
      </c>
      <c r="B19" s="8" t="s">
        <v>87</v>
      </c>
      <c r="C19" s="8" t="s">
        <v>160</v>
      </c>
      <c r="D19" s="9">
        <v>1854713.1372</v>
      </c>
      <c r="E19" s="9">
        <v>1226226.5504000001</v>
      </c>
      <c r="F19" s="9">
        <v>999584.76969999995</v>
      </c>
      <c r="G19" s="10">
        <f t="shared" si="0"/>
        <v>4080524.4572999999</v>
      </c>
    </row>
    <row r="20" spans="1:7" ht="13.8">
      <c r="A20" s="7">
        <v>15</v>
      </c>
      <c r="B20" s="8" t="s">
        <v>87</v>
      </c>
      <c r="C20" s="8" t="s">
        <v>162</v>
      </c>
      <c r="D20" s="9">
        <v>1931299.648</v>
      </c>
      <c r="E20" s="9">
        <v>1276861.0183000001</v>
      </c>
      <c r="F20" s="9">
        <v>1040860.5379999999</v>
      </c>
      <c r="G20" s="10">
        <f t="shared" si="0"/>
        <v>4249021.2043000003</v>
      </c>
    </row>
    <row r="21" spans="1:7" ht="13.8">
      <c r="A21" s="7">
        <v>16</v>
      </c>
      <c r="B21" s="8" t="s">
        <v>87</v>
      </c>
      <c r="C21" s="8" t="s">
        <v>164</v>
      </c>
      <c r="D21" s="9">
        <v>2878944.9763000002</v>
      </c>
      <c r="E21" s="9">
        <v>1903388.0205999999</v>
      </c>
      <c r="F21" s="9">
        <v>1551587.409</v>
      </c>
      <c r="G21" s="10">
        <f t="shared" si="0"/>
        <v>6333920.4058999997</v>
      </c>
    </row>
    <row r="22" spans="1:7" ht="13.8">
      <c r="A22" s="7">
        <v>17</v>
      </c>
      <c r="B22" s="8" t="s">
        <v>87</v>
      </c>
      <c r="C22" s="8" t="s">
        <v>166</v>
      </c>
      <c r="D22" s="9">
        <v>2487577.3450000002</v>
      </c>
      <c r="E22" s="9">
        <v>1644638.9069000001</v>
      </c>
      <c r="F22" s="9">
        <v>1340662.541</v>
      </c>
      <c r="G22" s="10">
        <f t="shared" si="0"/>
        <v>5472878.7929000007</v>
      </c>
    </row>
    <row r="23" spans="1:7" ht="13.8">
      <c r="A23" s="7">
        <v>18</v>
      </c>
      <c r="B23" s="8" t="s">
        <v>88</v>
      </c>
      <c r="C23" s="8" t="s">
        <v>171</v>
      </c>
      <c r="D23" s="9">
        <v>2551091.7382999999</v>
      </c>
      <c r="E23" s="9">
        <v>1686630.8644999999</v>
      </c>
      <c r="F23" s="9">
        <v>1374893.1824</v>
      </c>
      <c r="G23" s="10">
        <f t="shared" si="0"/>
        <v>5612615.7851999998</v>
      </c>
    </row>
    <row r="24" spans="1:7" ht="13.8">
      <c r="A24" s="7">
        <v>19</v>
      </c>
      <c r="B24" s="8" t="s">
        <v>88</v>
      </c>
      <c r="C24" s="8" t="s">
        <v>173</v>
      </c>
      <c r="D24" s="9">
        <v>3116534.5606999998</v>
      </c>
      <c r="E24" s="9">
        <v>2060468.1915</v>
      </c>
      <c r="F24" s="9">
        <v>1679634.6661</v>
      </c>
      <c r="G24" s="10">
        <f t="shared" si="0"/>
        <v>6856637.4183</v>
      </c>
    </row>
    <row r="25" spans="1:7" ht="13.8">
      <c r="A25" s="7">
        <v>20</v>
      </c>
      <c r="B25" s="8" t="s">
        <v>88</v>
      </c>
      <c r="C25" s="8" t="s">
        <v>174</v>
      </c>
      <c r="D25" s="9">
        <v>2653730.0713</v>
      </c>
      <c r="E25" s="9">
        <v>1754489.2553000001</v>
      </c>
      <c r="F25" s="9">
        <v>1430209.3994</v>
      </c>
      <c r="G25" s="10">
        <f t="shared" si="0"/>
        <v>5838428.7259999998</v>
      </c>
    </row>
    <row r="26" spans="1:7" ht="13.8">
      <c r="A26" s="7">
        <v>21</v>
      </c>
      <c r="B26" s="8" t="s">
        <v>88</v>
      </c>
      <c r="C26" s="8" t="s">
        <v>176</v>
      </c>
      <c r="D26" s="9">
        <v>2323378.9139</v>
      </c>
      <c r="E26" s="9">
        <v>1536080.6226999999</v>
      </c>
      <c r="F26" s="9">
        <v>1252168.9365000001</v>
      </c>
      <c r="G26" s="10">
        <f t="shared" si="0"/>
        <v>5111628.4731000001</v>
      </c>
    </row>
    <row r="27" spans="1:7" ht="13.8">
      <c r="A27" s="7">
        <v>22</v>
      </c>
      <c r="B27" s="8" t="s">
        <v>88</v>
      </c>
      <c r="C27" s="8" t="s">
        <v>178</v>
      </c>
      <c r="D27" s="9">
        <v>2299066.693</v>
      </c>
      <c r="E27" s="9">
        <v>1520006.8211999999</v>
      </c>
      <c r="F27" s="9">
        <v>1239066.0338000001</v>
      </c>
      <c r="G27" s="10">
        <f t="shared" si="0"/>
        <v>5058139.5480000004</v>
      </c>
    </row>
    <row r="28" spans="1:7" ht="13.8">
      <c r="A28" s="7">
        <v>23</v>
      </c>
      <c r="B28" s="8" t="s">
        <v>88</v>
      </c>
      <c r="C28" s="8" t="s">
        <v>180</v>
      </c>
      <c r="D28" s="9">
        <v>2458033.5923000001</v>
      </c>
      <c r="E28" s="9">
        <v>1625106.3262</v>
      </c>
      <c r="F28" s="9">
        <v>1324740.1406</v>
      </c>
      <c r="G28" s="10">
        <f t="shared" si="0"/>
        <v>5407880.0591000002</v>
      </c>
    </row>
    <row r="29" spans="1:7" ht="13.8">
      <c r="A29" s="7">
        <v>24</v>
      </c>
      <c r="B29" s="8" t="s">
        <v>88</v>
      </c>
      <c r="C29" s="8" t="s">
        <v>182</v>
      </c>
      <c r="D29" s="9">
        <v>2677387.9215000002</v>
      </c>
      <c r="E29" s="9">
        <v>1770130.4256</v>
      </c>
      <c r="F29" s="9">
        <v>1442959.6335</v>
      </c>
      <c r="G29" s="10">
        <f t="shared" si="0"/>
        <v>5890477.9805999994</v>
      </c>
    </row>
    <row r="30" spans="1:7" ht="13.8">
      <c r="A30" s="7">
        <v>25</v>
      </c>
      <c r="B30" s="8" t="s">
        <v>88</v>
      </c>
      <c r="C30" s="8" t="s">
        <v>184</v>
      </c>
      <c r="D30" s="9">
        <v>2800771.1116999998</v>
      </c>
      <c r="E30" s="9">
        <v>1851704.0882999999</v>
      </c>
      <c r="F30" s="9">
        <v>1509456.1473999999</v>
      </c>
      <c r="G30" s="10">
        <f t="shared" si="0"/>
        <v>6161931.3473999994</v>
      </c>
    </row>
    <row r="31" spans="1:7" ht="13.8">
      <c r="A31" s="7">
        <v>26</v>
      </c>
      <c r="B31" s="8" t="s">
        <v>88</v>
      </c>
      <c r="C31" s="8" t="s">
        <v>186</v>
      </c>
      <c r="D31" s="9">
        <v>2435131.1301000002</v>
      </c>
      <c r="E31" s="9">
        <v>1609964.5737999999</v>
      </c>
      <c r="F31" s="9">
        <v>1312397.0175999999</v>
      </c>
      <c r="G31" s="10">
        <f t="shared" si="0"/>
        <v>5357492.7215</v>
      </c>
    </row>
    <row r="32" spans="1:7" ht="13.8">
      <c r="A32" s="7">
        <v>27</v>
      </c>
      <c r="B32" s="8" t="s">
        <v>88</v>
      </c>
      <c r="C32" s="8" t="s">
        <v>188</v>
      </c>
      <c r="D32" s="9">
        <v>2180339.6850999999</v>
      </c>
      <c r="E32" s="9">
        <v>1441511.5508000001</v>
      </c>
      <c r="F32" s="9">
        <v>1175078.9371</v>
      </c>
      <c r="G32" s="10">
        <f t="shared" si="0"/>
        <v>4796930.1729999995</v>
      </c>
    </row>
    <row r="33" spans="1:7" ht="13.8">
      <c r="A33" s="7">
        <v>28</v>
      </c>
      <c r="B33" s="8" t="s">
        <v>88</v>
      </c>
      <c r="C33" s="8" t="s">
        <v>190</v>
      </c>
      <c r="D33" s="9">
        <v>2215712.6425999999</v>
      </c>
      <c r="E33" s="9">
        <v>1464898.0567000001</v>
      </c>
      <c r="F33" s="9">
        <v>1194142.9469999999</v>
      </c>
      <c r="G33" s="10">
        <f t="shared" si="0"/>
        <v>4874753.6463000001</v>
      </c>
    </row>
    <row r="34" spans="1:7" ht="13.8">
      <c r="A34" s="7">
        <v>29</v>
      </c>
      <c r="B34" s="8" t="s">
        <v>88</v>
      </c>
      <c r="C34" s="8" t="s">
        <v>192</v>
      </c>
      <c r="D34" s="9">
        <v>2169325.3169999998</v>
      </c>
      <c r="E34" s="9">
        <v>1434229.5024999999</v>
      </c>
      <c r="F34" s="9">
        <v>1169142.8199</v>
      </c>
      <c r="G34" s="10">
        <f t="shared" si="0"/>
        <v>4772697.6393999998</v>
      </c>
    </row>
    <row r="35" spans="1:7" ht="13.8">
      <c r="A35" s="7">
        <v>30</v>
      </c>
      <c r="B35" s="8" t="s">
        <v>88</v>
      </c>
      <c r="C35" s="8" t="s">
        <v>194</v>
      </c>
      <c r="D35" s="9">
        <v>2515379.3429</v>
      </c>
      <c r="E35" s="9">
        <v>1663019.9424000001</v>
      </c>
      <c r="F35" s="9">
        <v>1355646.2348</v>
      </c>
      <c r="G35" s="10">
        <f t="shared" si="0"/>
        <v>5534045.5201000003</v>
      </c>
    </row>
    <row r="36" spans="1:7" ht="13.8">
      <c r="A36" s="7">
        <v>31</v>
      </c>
      <c r="B36" s="8" t="s">
        <v>88</v>
      </c>
      <c r="C36" s="8" t="s">
        <v>196</v>
      </c>
      <c r="D36" s="9">
        <v>2438511.304</v>
      </c>
      <c r="E36" s="9">
        <v>1612199.3447</v>
      </c>
      <c r="F36" s="9">
        <v>1314218.7389</v>
      </c>
      <c r="G36" s="10">
        <f t="shared" si="0"/>
        <v>5364929.3876</v>
      </c>
    </row>
    <row r="37" spans="1:7" ht="13.8">
      <c r="A37" s="7">
        <v>32</v>
      </c>
      <c r="B37" s="8" t="s">
        <v>88</v>
      </c>
      <c r="C37" s="8" t="s">
        <v>198</v>
      </c>
      <c r="D37" s="9">
        <v>2326926.5120999999</v>
      </c>
      <c r="E37" s="9">
        <v>1538426.0847</v>
      </c>
      <c r="F37" s="9">
        <v>1254080.8899000001</v>
      </c>
      <c r="G37" s="10">
        <f t="shared" si="0"/>
        <v>5119433.4867000002</v>
      </c>
    </row>
    <row r="38" spans="1:7" ht="13.8">
      <c r="A38" s="7">
        <v>33</v>
      </c>
      <c r="B38" s="8" t="s">
        <v>88</v>
      </c>
      <c r="C38" s="8" t="s">
        <v>200</v>
      </c>
      <c r="D38" s="9">
        <v>2167822.8583999998</v>
      </c>
      <c r="E38" s="9">
        <v>1433236.1658000001</v>
      </c>
      <c r="F38" s="9">
        <v>1168333.0803</v>
      </c>
      <c r="G38" s="10">
        <f t="shared" si="0"/>
        <v>4769392.1044999994</v>
      </c>
    </row>
    <row r="39" spans="1:7" ht="13.8">
      <c r="A39" s="7">
        <v>34</v>
      </c>
      <c r="B39" s="8" t="s">
        <v>88</v>
      </c>
      <c r="C39" s="8" t="s">
        <v>202</v>
      </c>
      <c r="D39" s="9">
        <v>2060205.6599000001</v>
      </c>
      <c r="E39" s="9">
        <v>1362086.0438000001</v>
      </c>
      <c r="F39" s="9">
        <v>1110333.5382000001</v>
      </c>
      <c r="G39" s="10">
        <f t="shared" si="0"/>
        <v>4532625.2419000007</v>
      </c>
    </row>
    <row r="40" spans="1:7" ht="13.8">
      <c r="A40" s="7">
        <v>35</v>
      </c>
      <c r="B40" s="8" t="s">
        <v>88</v>
      </c>
      <c r="C40" s="8" t="s">
        <v>204</v>
      </c>
      <c r="D40" s="9">
        <v>2333873.8476</v>
      </c>
      <c r="E40" s="9">
        <v>1543019.2516999999</v>
      </c>
      <c r="F40" s="9">
        <v>1257825.1081000001</v>
      </c>
      <c r="G40" s="10">
        <f t="shared" si="0"/>
        <v>5134718.2073999997</v>
      </c>
    </row>
    <row r="41" spans="1:7" ht="13.8">
      <c r="A41" s="7">
        <v>36</v>
      </c>
      <c r="B41" s="8" t="s">
        <v>88</v>
      </c>
      <c r="C41" s="8" t="s">
        <v>206</v>
      </c>
      <c r="D41" s="9">
        <v>2937688.8059</v>
      </c>
      <c r="E41" s="9">
        <v>1942225.9638</v>
      </c>
      <c r="F41" s="9">
        <v>1583246.9881</v>
      </c>
      <c r="G41" s="10">
        <f t="shared" si="0"/>
        <v>6463161.7577999998</v>
      </c>
    </row>
    <row r="42" spans="1:7" ht="13.8">
      <c r="A42" s="7">
        <v>37</v>
      </c>
      <c r="B42" s="8" t="s">
        <v>88</v>
      </c>
      <c r="C42" s="8" t="s">
        <v>208</v>
      </c>
      <c r="D42" s="9">
        <v>2516955.5490000001</v>
      </c>
      <c r="E42" s="9">
        <v>1664062.0364999999</v>
      </c>
      <c r="F42" s="9">
        <v>1356495.7201</v>
      </c>
      <c r="G42" s="10">
        <f t="shared" si="0"/>
        <v>5537513.3056000005</v>
      </c>
    </row>
    <row r="43" spans="1:7" ht="13.8">
      <c r="A43" s="7">
        <v>38</v>
      </c>
      <c r="B43" s="8" t="s">
        <v>88</v>
      </c>
      <c r="C43" s="8" t="s">
        <v>210</v>
      </c>
      <c r="D43" s="9">
        <v>2439119.8207999999</v>
      </c>
      <c r="E43" s="9">
        <v>1612601.66</v>
      </c>
      <c r="F43" s="9">
        <v>1314546.6947999999</v>
      </c>
      <c r="G43" s="10">
        <f t="shared" si="0"/>
        <v>5366268.1755999997</v>
      </c>
    </row>
    <row r="44" spans="1:7" ht="13.8">
      <c r="A44" s="7">
        <v>39</v>
      </c>
      <c r="B44" s="8" t="s">
        <v>89</v>
      </c>
      <c r="C44" s="8" t="s">
        <v>215</v>
      </c>
      <c r="D44" s="9">
        <v>2342131.6419000002</v>
      </c>
      <c r="E44" s="9">
        <v>1548478.8166</v>
      </c>
      <c r="F44" s="9">
        <v>1262275.5889999999</v>
      </c>
      <c r="G44" s="10">
        <f t="shared" si="0"/>
        <v>5152886.0475000003</v>
      </c>
    </row>
    <row r="45" spans="1:7" ht="13.8">
      <c r="A45" s="7">
        <v>40</v>
      </c>
      <c r="B45" s="8" t="s">
        <v>89</v>
      </c>
      <c r="C45" s="8" t="s">
        <v>216</v>
      </c>
      <c r="D45" s="9">
        <v>1828732.8248999999</v>
      </c>
      <c r="E45" s="9">
        <v>1209049.9055999999</v>
      </c>
      <c r="F45" s="9">
        <v>985582.86069999996</v>
      </c>
      <c r="G45" s="10">
        <f t="shared" si="0"/>
        <v>4023365.5911999997</v>
      </c>
    </row>
    <row r="46" spans="1:7" ht="13.8">
      <c r="A46" s="7">
        <v>41</v>
      </c>
      <c r="B46" s="8" t="s">
        <v>89</v>
      </c>
      <c r="C46" s="8" t="s">
        <v>218</v>
      </c>
      <c r="D46" s="9">
        <v>2414445.4023000002</v>
      </c>
      <c r="E46" s="9">
        <v>1596288.3949</v>
      </c>
      <c r="F46" s="9">
        <v>1301248.5882000001</v>
      </c>
      <c r="G46" s="10">
        <f t="shared" si="0"/>
        <v>5311982.3854</v>
      </c>
    </row>
    <row r="47" spans="1:7" ht="13.8">
      <c r="A47" s="7">
        <v>42</v>
      </c>
      <c r="B47" s="8" t="s">
        <v>89</v>
      </c>
      <c r="C47" s="8" t="s">
        <v>220</v>
      </c>
      <c r="D47" s="9">
        <v>1850946.6413</v>
      </c>
      <c r="E47" s="9">
        <v>1223736.3662</v>
      </c>
      <c r="F47" s="9">
        <v>997554.84279999998</v>
      </c>
      <c r="G47" s="10">
        <f t="shared" si="0"/>
        <v>4072237.8503</v>
      </c>
    </row>
    <row r="48" spans="1:7" ht="13.8">
      <c r="A48" s="7">
        <v>43</v>
      </c>
      <c r="B48" s="8" t="s">
        <v>89</v>
      </c>
      <c r="C48" s="8" t="s">
        <v>222</v>
      </c>
      <c r="D48" s="9">
        <v>2487368.3506999998</v>
      </c>
      <c r="E48" s="9">
        <v>1644500.7322</v>
      </c>
      <c r="F48" s="9">
        <v>1340549.905</v>
      </c>
      <c r="G48" s="10">
        <f t="shared" si="0"/>
        <v>5472418.9879000001</v>
      </c>
    </row>
    <row r="49" spans="1:7" ht="13.8">
      <c r="A49" s="7">
        <v>44</v>
      </c>
      <c r="B49" s="8" t="s">
        <v>89</v>
      </c>
      <c r="C49" s="8" t="s">
        <v>224</v>
      </c>
      <c r="D49" s="9">
        <v>2168021.7121000001</v>
      </c>
      <c r="E49" s="9">
        <v>1433367.6361</v>
      </c>
      <c r="F49" s="9">
        <v>1168440.2511</v>
      </c>
      <c r="G49" s="10">
        <f t="shared" si="0"/>
        <v>4769829.5992999999</v>
      </c>
    </row>
    <row r="50" spans="1:7" ht="13.8">
      <c r="A50" s="7">
        <v>45</v>
      </c>
      <c r="B50" s="8" t="s">
        <v>89</v>
      </c>
      <c r="C50" s="8" t="s">
        <v>226</v>
      </c>
      <c r="D50" s="9">
        <v>2458914.2149999999</v>
      </c>
      <c r="E50" s="9">
        <v>1625688.5418</v>
      </c>
      <c r="F50" s="9">
        <v>1325214.7461000001</v>
      </c>
      <c r="G50" s="10">
        <f t="shared" si="0"/>
        <v>5409817.5028999997</v>
      </c>
    </row>
    <row r="51" spans="1:7" ht="13.8">
      <c r="A51" s="7">
        <v>46</v>
      </c>
      <c r="B51" s="8" t="s">
        <v>89</v>
      </c>
      <c r="C51" s="8" t="s">
        <v>228</v>
      </c>
      <c r="D51" s="9">
        <v>1970202.6991999999</v>
      </c>
      <c r="E51" s="9">
        <v>1302581.4132000001</v>
      </c>
      <c r="F51" s="9">
        <v>1061827.0673</v>
      </c>
      <c r="G51" s="10">
        <f t="shared" si="0"/>
        <v>4334611.1797000002</v>
      </c>
    </row>
    <row r="52" spans="1:7" ht="13.8">
      <c r="A52" s="7">
        <v>47</v>
      </c>
      <c r="B52" s="8" t="s">
        <v>89</v>
      </c>
      <c r="C52" s="8" t="s">
        <v>230</v>
      </c>
      <c r="D52" s="9">
        <v>2286488.4029000001</v>
      </c>
      <c r="E52" s="9">
        <v>1511690.8003</v>
      </c>
      <c r="F52" s="9">
        <v>1232287.0515999999</v>
      </c>
      <c r="G52" s="10">
        <f t="shared" si="0"/>
        <v>5030466.2548000002</v>
      </c>
    </row>
    <row r="53" spans="1:7" ht="13.8">
      <c r="A53" s="7">
        <v>48</v>
      </c>
      <c r="B53" s="8" t="s">
        <v>89</v>
      </c>
      <c r="C53" s="8" t="s">
        <v>232</v>
      </c>
      <c r="D53" s="9">
        <v>2487593.5296999998</v>
      </c>
      <c r="E53" s="9">
        <v>1644649.6072</v>
      </c>
      <c r="F53" s="9">
        <v>1340671.2635999999</v>
      </c>
      <c r="G53" s="10">
        <f t="shared" si="0"/>
        <v>5472914.4004999995</v>
      </c>
    </row>
    <row r="54" spans="1:7" ht="13.8">
      <c r="A54" s="7">
        <v>49</v>
      </c>
      <c r="B54" s="8" t="s">
        <v>89</v>
      </c>
      <c r="C54" s="8" t="s">
        <v>234</v>
      </c>
      <c r="D54" s="9">
        <v>1914520.8636</v>
      </c>
      <c r="E54" s="9">
        <v>1265767.8792000001</v>
      </c>
      <c r="F54" s="9">
        <v>1031817.7286</v>
      </c>
      <c r="G54" s="10">
        <f t="shared" si="0"/>
        <v>4212106.4714000002</v>
      </c>
    </row>
    <row r="55" spans="1:7" ht="13.8">
      <c r="A55" s="7">
        <v>50</v>
      </c>
      <c r="B55" s="8" t="s">
        <v>89</v>
      </c>
      <c r="C55" s="8" t="s">
        <v>236</v>
      </c>
      <c r="D55" s="9">
        <v>2264534.1546</v>
      </c>
      <c r="E55" s="9">
        <v>1497175.9508</v>
      </c>
      <c r="F55" s="9">
        <v>1220454.9619</v>
      </c>
      <c r="G55" s="10">
        <f t="shared" si="0"/>
        <v>4982165.0672999993</v>
      </c>
    </row>
    <row r="56" spans="1:7" ht="13.8">
      <c r="A56" s="7">
        <v>51</v>
      </c>
      <c r="B56" s="8" t="s">
        <v>89</v>
      </c>
      <c r="C56" s="8" t="s">
        <v>238</v>
      </c>
      <c r="D56" s="9">
        <v>2265172.6244000001</v>
      </c>
      <c r="E56" s="9">
        <v>1497598.0692</v>
      </c>
      <c r="F56" s="9">
        <v>1220799.0608000001</v>
      </c>
      <c r="G56" s="10">
        <f t="shared" si="0"/>
        <v>4983569.7544</v>
      </c>
    </row>
    <row r="57" spans="1:7" ht="13.8">
      <c r="A57" s="7">
        <v>52</v>
      </c>
      <c r="B57" s="8" t="s">
        <v>89</v>
      </c>
      <c r="C57" s="8" t="s">
        <v>240</v>
      </c>
      <c r="D57" s="9">
        <v>2336188.5932</v>
      </c>
      <c r="E57" s="9">
        <v>1544549.6244999999</v>
      </c>
      <c r="F57" s="9">
        <v>1259072.6242</v>
      </c>
      <c r="G57" s="10">
        <f t="shared" si="0"/>
        <v>5139810.8419000003</v>
      </c>
    </row>
    <row r="58" spans="1:7" ht="13.8">
      <c r="A58" s="7">
        <v>53</v>
      </c>
      <c r="B58" s="8" t="s">
        <v>89</v>
      </c>
      <c r="C58" s="8" t="s">
        <v>242</v>
      </c>
      <c r="D58" s="9">
        <v>2134337.2237999998</v>
      </c>
      <c r="E58" s="9">
        <v>1411097.4461000001</v>
      </c>
      <c r="F58" s="9">
        <v>1150286.2298999999</v>
      </c>
      <c r="G58" s="10">
        <f t="shared" si="0"/>
        <v>4695720.8997999998</v>
      </c>
    </row>
    <row r="59" spans="1:7" ht="13.8">
      <c r="A59" s="7">
        <v>54</v>
      </c>
      <c r="B59" s="8" t="s">
        <v>89</v>
      </c>
      <c r="C59" s="8" t="s">
        <v>244</v>
      </c>
      <c r="D59" s="9">
        <v>2179265.8243999998</v>
      </c>
      <c r="E59" s="9">
        <v>1440801.5777</v>
      </c>
      <c r="F59" s="9">
        <v>1174500.1873000001</v>
      </c>
      <c r="G59" s="10">
        <f t="shared" si="0"/>
        <v>4794567.5893999999</v>
      </c>
    </row>
    <row r="60" spans="1:7" ht="13.8">
      <c r="A60" s="7">
        <v>55</v>
      </c>
      <c r="B60" s="8" t="s">
        <v>89</v>
      </c>
      <c r="C60" s="8" t="s">
        <v>246</v>
      </c>
      <c r="D60" s="9">
        <v>2034215.1055999999</v>
      </c>
      <c r="E60" s="9">
        <v>1344902.6276</v>
      </c>
      <c r="F60" s="9">
        <v>1096326.1094</v>
      </c>
      <c r="G60" s="10">
        <f t="shared" si="0"/>
        <v>4475443.8425999992</v>
      </c>
    </row>
    <row r="61" spans="1:7" ht="13.8">
      <c r="A61" s="7">
        <v>56</v>
      </c>
      <c r="B61" s="8" t="s">
        <v>89</v>
      </c>
      <c r="C61" s="8" t="s">
        <v>248</v>
      </c>
      <c r="D61" s="9">
        <v>2527318.2023999998</v>
      </c>
      <c r="E61" s="9">
        <v>1670913.2095999999</v>
      </c>
      <c r="F61" s="9">
        <v>1362080.6002</v>
      </c>
      <c r="G61" s="10">
        <f t="shared" si="0"/>
        <v>5560312.0121999998</v>
      </c>
    </row>
    <row r="62" spans="1:7" ht="13.8">
      <c r="A62" s="7">
        <v>57</v>
      </c>
      <c r="B62" s="8" t="s">
        <v>89</v>
      </c>
      <c r="C62" s="8" t="s">
        <v>250</v>
      </c>
      <c r="D62" s="9">
        <v>2108859.9180000001</v>
      </c>
      <c r="E62" s="9">
        <v>1394253.3595</v>
      </c>
      <c r="F62" s="9">
        <v>1136555.4128</v>
      </c>
      <c r="G62" s="10">
        <f t="shared" si="0"/>
        <v>4639668.6902999999</v>
      </c>
    </row>
    <row r="63" spans="1:7" ht="13.8">
      <c r="A63" s="7">
        <v>58</v>
      </c>
      <c r="B63" s="8" t="s">
        <v>89</v>
      </c>
      <c r="C63" s="8" t="s">
        <v>252</v>
      </c>
      <c r="D63" s="9">
        <v>2218872.2492999998</v>
      </c>
      <c r="E63" s="9">
        <v>1466987.0016000001</v>
      </c>
      <c r="F63" s="9">
        <v>1195845.7951</v>
      </c>
      <c r="G63" s="10">
        <f t="shared" si="0"/>
        <v>4881705.0460000001</v>
      </c>
    </row>
    <row r="64" spans="1:7" ht="13.8">
      <c r="A64" s="7">
        <v>59</v>
      </c>
      <c r="B64" s="8" t="s">
        <v>89</v>
      </c>
      <c r="C64" s="8" t="s">
        <v>254</v>
      </c>
      <c r="D64" s="9">
        <v>2307949.4169999999</v>
      </c>
      <c r="E64" s="9">
        <v>1525879.5526000001</v>
      </c>
      <c r="F64" s="9">
        <v>1243853.3162</v>
      </c>
      <c r="G64" s="10">
        <f t="shared" si="0"/>
        <v>5077682.2857999997</v>
      </c>
    </row>
    <row r="65" spans="1:7" ht="13.8">
      <c r="A65" s="7">
        <v>60</v>
      </c>
      <c r="B65" s="8" t="s">
        <v>89</v>
      </c>
      <c r="C65" s="8" t="s">
        <v>256</v>
      </c>
      <c r="D65" s="9">
        <v>1983742.9302000001</v>
      </c>
      <c r="E65" s="9">
        <v>1311533.4125000001</v>
      </c>
      <c r="F65" s="9">
        <v>1069124.4808</v>
      </c>
      <c r="G65" s="10">
        <f t="shared" si="0"/>
        <v>4364400.8234999999</v>
      </c>
    </row>
    <row r="66" spans="1:7" ht="13.8">
      <c r="A66" s="7">
        <v>61</v>
      </c>
      <c r="B66" s="8" t="s">
        <v>89</v>
      </c>
      <c r="C66" s="8" t="s">
        <v>258</v>
      </c>
      <c r="D66" s="9">
        <v>2071413.5212999999</v>
      </c>
      <c r="E66" s="9">
        <v>1369496.0183999999</v>
      </c>
      <c r="F66" s="9">
        <v>1116373.9373000001</v>
      </c>
      <c r="G66" s="10">
        <f t="shared" si="0"/>
        <v>4557283.477</v>
      </c>
    </row>
    <row r="67" spans="1:7" ht="13.8">
      <c r="A67" s="7">
        <v>62</v>
      </c>
      <c r="B67" s="8" t="s">
        <v>89</v>
      </c>
      <c r="C67" s="8" t="s">
        <v>260</v>
      </c>
      <c r="D67" s="9">
        <v>2121710.0213000001</v>
      </c>
      <c r="E67" s="9">
        <v>1402749.0872</v>
      </c>
      <c r="F67" s="9">
        <v>1143480.8868</v>
      </c>
      <c r="G67" s="10">
        <f t="shared" si="0"/>
        <v>4667939.9953000005</v>
      </c>
    </row>
    <row r="68" spans="1:7" ht="13.8">
      <c r="A68" s="7">
        <v>63</v>
      </c>
      <c r="B68" s="8" t="s">
        <v>89</v>
      </c>
      <c r="C68" s="8" t="s">
        <v>262</v>
      </c>
      <c r="D68" s="9">
        <v>2499844.4193000002</v>
      </c>
      <c r="E68" s="9">
        <v>1652749.1703999999</v>
      </c>
      <c r="F68" s="9">
        <v>1347273.7956000001</v>
      </c>
      <c r="G68" s="10">
        <f t="shared" si="0"/>
        <v>5499867.3853000002</v>
      </c>
    </row>
    <row r="69" spans="1:7" ht="13.8">
      <c r="A69" s="7">
        <v>64</v>
      </c>
      <c r="B69" s="8" t="s">
        <v>89</v>
      </c>
      <c r="C69" s="8" t="s">
        <v>264</v>
      </c>
      <c r="D69" s="9">
        <v>1862150.8774999999</v>
      </c>
      <c r="E69" s="9">
        <v>1231143.9441</v>
      </c>
      <c r="F69" s="9">
        <v>1003593.2882</v>
      </c>
      <c r="G69" s="10">
        <f t="shared" si="0"/>
        <v>4096888.1097999997</v>
      </c>
    </row>
    <row r="70" spans="1:7" ht="13.8">
      <c r="A70" s="7">
        <v>65</v>
      </c>
      <c r="B70" s="8" t="s">
        <v>89</v>
      </c>
      <c r="C70" s="8" t="s">
        <v>266</v>
      </c>
      <c r="D70" s="9">
        <v>2284874.3336999998</v>
      </c>
      <c r="E70" s="9">
        <v>1510623.6732999999</v>
      </c>
      <c r="F70" s="9">
        <v>1231417.1603000001</v>
      </c>
      <c r="G70" s="10">
        <f t="shared" si="0"/>
        <v>5026915.1672999999</v>
      </c>
    </row>
    <row r="71" spans="1:7" ht="13.8">
      <c r="A71" s="7">
        <v>66</v>
      </c>
      <c r="B71" s="8" t="s">
        <v>89</v>
      </c>
      <c r="C71" s="8" t="s">
        <v>268</v>
      </c>
      <c r="D71" s="9">
        <v>1862814.0122</v>
      </c>
      <c r="E71" s="9">
        <v>1231582.3695</v>
      </c>
      <c r="F71" s="9">
        <v>1003950.68</v>
      </c>
      <c r="G71" s="10">
        <f t="shared" ref="G71:G134" si="1">D71+E71+F71</f>
        <v>4098347.0617</v>
      </c>
    </row>
    <row r="72" spans="1:7" ht="13.8">
      <c r="A72" s="7">
        <v>67</v>
      </c>
      <c r="B72" s="8" t="s">
        <v>89</v>
      </c>
      <c r="C72" s="8" t="s">
        <v>270</v>
      </c>
      <c r="D72" s="9">
        <v>2429408.5227000001</v>
      </c>
      <c r="E72" s="9">
        <v>1606181.1244999999</v>
      </c>
      <c r="F72" s="9">
        <v>1309312.8581000001</v>
      </c>
      <c r="G72" s="10">
        <f t="shared" si="1"/>
        <v>5344902.5053000003</v>
      </c>
    </row>
    <row r="73" spans="1:7" ht="13.8">
      <c r="A73" s="7">
        <v>68</v>
      </c>
      <c r="B73" s="8" t="s">
        <v>89</v>
      </c>
      <c r="C73" s="8" t="s">
        <v>272</v>
      </c>
      <c r="D73" s="9">
        <v>2010215.9554000001</v>
      </c>
      <c r="E73" s="9">
        <v>1329035.8099</v>
      </c>
      <c r="F73" s="9">
        <v>1083391.9339999999</v>
      </c>
      <c r="G73" s="10">
        <f t="shared" si="1"/>
        <v>4422643.6993000004</v>
      </c>
    </row>
    <row r="74" spans="1:7" ht="13.8">
      <c r="A74" s="7">
        <v>69</v>
      </c>
      <c r="B74" s="8" t="s">
        <v>89</v>
      </c>
      <c r="C74" s="8" t="s">
        <v>274</v>
      </c>
      <c r="D74" s="9">
        <v>3038539.4419999998</v>
      </c>
      <c r="E74" s="9">
        <v>2008902.4353</v>
      </c>
      <c r="F74" s="9">
        <v>1637599.7383000001</v>
      </c>
      <c r="G74" s="10">
        <f t="shared" si="1"/>
        <v>6685041.6156000001</v>
      </c>
    </row>
    <row r="75" spans="1:7" ht="13.8">
      <c r="A75" s="7">
        <v>70</v>
      </c>
      <c r="B75" s="8" t="s">
        <v>90</v>
      </c>
      <c r="C75" s="8" t="s">
        <v>279</v>
      </c>
      <c r="D75" s="9">
        <v>3417681.4492000001</v>
      </c>
      <c r="E75" s="9">
        <v>2259568.69</v>
      </c>
      <c r="F75" s="9">
        <v>1841935.6910999999</v>
      </c>
      <c r="G75" s="10">
        <f t="shared" si="1"/>
        <v>7519185.8302999996</v>
      </c>
    </row>
    <row r="76" spans="1:7" ht="13.8">
      <c r="A76" s="7">
        <v>71</v>
      </c>
      <c r="B76" s="8" t="s">
        <v>90</v>
      </c>
      <c r="C76" s="8" t="s">
        <v>281</v>
      </c>
      <c r="D76" s="9">
        <v>2247661.8355999999</v>
      </c>
      <c r="E76" s="9">
        <v>1486020.9720999999</v>
      </c>
      <c r="F76" s="9">
        <v>1211361.7427999999</v>
      </c>
      <c r="G76" s="10">
        <f t="shared" si="1"/>
        <v>4945044.5504999999</v>
      </c>
    </row>
    <row r="77" spans="1:7" ht="13.8">
      <c r="A77" s="7">
        <v>72</v>
      </c>
      <c r="B77" s="8" t="s">
        <v>90</v>
      </c>
      <c r="C77" s="8" t="s">
        <v>283</v>
      </c>
      <c r="D77" s="9">
        <v>2312208.4079999998</v>
      </c>
      <c r="E77" s="9">
        <v>1528695.3454</v>
      </c>
      <c r="F77" s="9">
        <v>1246148.6699000001</v>
      </c>
      <c r="G77" s="10">
        <f t="shared" si="1"/>
        <v>5087052.4232999999</v>
      </c>
    </row>
    <row r="78" spans="1:7" ht="13.8">
      <c r="A78" s="7">
        <v>73</v>
      </c>
      <c r="B78" s="8" t="s">
        <v>90</v>
      </c>
      <c r="C78" s="8" t="s">
        <v>285</v>
      </c>
      <c r="D78" s="9">
        <v>2794754.9421000001</v>
      </c>
      <c r="E78" s="9">
        <v>1847726.5530000001</v>
      </c>
      <c r="F78" s="9">
        <v>1506213.7745000001</v>
      </c>
      <c r="G78" s="10">
        <f t="shared" si="1"/>
        <v>6148695.2696000002</v>
      </c>
    </row>
    <row r="79" spans="1:7" ht="13.8">
      <c r="A79" s="7">
        <v>74</v>
      </c>
      <c r="B79" s="8" t="s">
        <v>90</v>
      </c>
      <c r="C79" s="8" t="s">
        <v>287</v>
      </c>
      <c r="D79" s="9">
        <v>2122525.4550000001</v>
      </c>
      <c r="E79" s="9">
        <v>1403288.2038</v>
      </c>
      <c r="F79" s="9">
        <v>1143920.3592000001</v>
      </c>
      <c r="G79" s="10">
        <f t="shared" si="1"/>
        <v>4669734.0180000002</v>
      </c>
    </row>
    <row r="80" spans="1:7" ht="13.8">
      <c r="A80" s="7">
        <v>75</v>
      </c>
      <c r="B80" s="8" t="s">
        <v>90</v>
      </c>
      <c r="C80" s="8" t="s">
        <v>289</v>
      </c>
      <c r="D80" s="9">
        <v>2443500.0967999999</v>
      </c>
      <c r="E80" s="9">
        <v>1615497.6392000001</v>
      </c>
      <c r="F80" s="9">
        <v>1316907.4140999999</v>
      </c>
      <c r="G80" s="10">
        <f t="shared" si="1"/>
        <v>5375905.1501000002</v>
      </c>
    </row>
    <row r="81" spans="1:7" ht="13.8">
      <c r="A81" s="7">
        <v>76</v>
      </c>
      <c r="B81" s="8" t="s">
        <v>90</v>
      </c>
      <c r="C81" s="8" t="s">
        <v>291</v>
      </c>
      <c r="D81" s="9">
        <v>2264573.3664000002</v>
      </c>
      <c r="E81" s="9">
        <v>1497201.8753</v>
      </c>
      <c r="F81" s="9">
        <v>1220476.0948999999</v>
      </c>
      <c r="G81" s="10">
        <f t="shared" si="1"/>
        <v>4982251.3366</v>
      </c>
    </row>
    <row r="82" spans="1:7" ht="13.8">
      <c r="A82" s="7">
        <v>77</v>
      </c>
      <c r="B82" s="8" t="s">
        <v>90</v>
      </c>
      <c r="C82" s="8" t="s">
        <v>293</v>
      </c>
      <c r="D82" s="9">
        <v>2024809.9709000001</v>
      </c>
      <c r="E82" s="9">
        <v>1338684.5092</v>
      </c>
      <c r="F82" s="9">
        <v>1091257.2773</v>
      </c>
      <c r="G82" s="10">
        <f t="shared" si="1"/>
        <v>4454751.7574000005</v>
      </c>
    </row>
    <row r="83" spans="1:7" ht="13.8">
      <c r="A83" s="7">
        <v>78</v>
      </c>
      <c r="B83" s="8" t="s">
        <v>90</v>
      </c>
      <c r="C83" s="8" t="s">
        <v>295</v>
      </c>
      <c r="D83" s="9">
        <v>2248931.0299</v>
      </c>
      <c r="E83" s="9">
        <v>1486860.0882000001</v>
      </c>
      <c r="F83" s="9">
        <v>1212045.7662</v>
      </c>
      <c r="G83" s="10">
        <f t="shared" si="1"/>
        <v>4947836.8843</v>
      </c>
    </row>
    <row r="84" spans="1:7" ht="13.8">
      <c r="A84" s="7">
        <v>79</v>
      </c>
      <c r="B84" s="8" t="s">
        <v>90</v>
      </c>
      <c r="C84" s="8" t="s">
        <v>297</v>
      </c>
      <c r="D84" s="9">
        <v>3557889.9597999998</v>
      </c>
      <c r="E84" s="9">
        <v>2352266.2585999998</v>
      </c>
      <c r="F84" s="9">
        <v>1917500.0944999999</v>
      </c>
      <c r="G84" s="10">
        <f t="shared" si="1"/>
        <v>7827656.3128999993</v>
      </c>
    </row>
    <row r="85" spans="1:7" ht="13.8">
      <c r="A85" s="7">
        <v>80</v>
      </c>
      <c r="B85" s="8" t="s">
        <v>90</v>
      </c>
      <c r="C85" s="8" t="s">
        <v>299</v>
      </c>
      <c r="D85" s="9">
        <v>2472737.8187000002</v>
      </c>
      <c r="E85" s="9">
        <v>1634827.8903999999</v>
      </c>
      <c r="F85" s="9">
        <v>1332664.8813</v>
      </c>
      <c r="G85" s="10">
        <f t="shared" si="1"/>
        <v>5440230.5904000001</v>
      </c>
    </row>
    <row r="86" spans="1:7" ht="13.8">
      <c r="A86" s="7">
        <v>81</v>
      </c>
      <c r="B86" s="8" t="s">
        <v>90</v>
      </c>
      <c r="C86" s="8" t="s">
        <v>301</v>
      </c>
      <c r="D86" s="9">
        <v>3023170.2491000001</v>
      </c>
      <c r="E86" s="9">
        <v>1998741.2346000001</v>
      </c>
      <c r="F86" s="9">
        <v>1629316.6185000001</v>
      </c>
      <c r="G86" s="10">
        <f t="shared" si="1"/>
        <v>6651228.1021999996</v>
      </c>
    </row>
    <row r="87" spans="1:7" ht="13.8">
      <c r="A87" s="7">
        <v>82</v>
      </c>
      <c r="B87" s="8" t="s">
        <v>90</v>
      </c>
      <c r="C87" s="8" t="s">
        <v>303</v>
      </c>
      <c r="D87" s="9">
        <v>2221258.4890000001</v>
      </c>
      <c r="E87" s="9">
        <v>1468564.6421000001</v>
      </c>
      <c r="F87" s="9">
        <v>1197131.8424</v>
      </c>
      <c r="G87" s="10">
        <f t="shared" si="1"/>
        <v>4886954.9735000003</v>
      </c>
    </row>
    <row r="88" spans="1:7" ht="13.8">
      <c r="A88" s="7">
        <v>83</v>
      </c>
      <c r="B88" s="8" t="s">
        <v>90</v>
      </c>
      <c r="C88" s="8" t="s">
        <v>305</v>
      </c>
      <c r="D88" s="9">
        <v>2202391.0093</v>
      </c>
      <c r="E88" s="9">
        <v>1456090.5811999999</v>
      </c>
      <c r="F88" s="9">
        <v>1186963.3452000001</v>
      </c>
      <c r="G88" s="10">
        <f t="shared" si="1"/>
        <v>4845444.9357000003</v>
      </c>
    </row>
    <row r="89" spans="1:7" ht="13.8">
      <c r="A89" s="7">
        <v>84</v>
      </c>
      <c r="B89" s="8" t="s">
        <v>90</v>
      </c>
      <c r="C89" s="8" t="s">
        <v>307</v>
      </c>
      <c r="D89" s="9">
        <v>2643351.4712</v>
      </c>
      <c r="E89" s="9">
        <v>1747627.5392</v>
      </c>
      <c r="F89" s="9">
        <v>1424615.9249</v>
      </c>
      <c r="G89" s="10">
        <f t="shared" si="1"/>
        <v>5815594.9353</v>
      </c>
    </row>
    <row r="90" spans="1:7" ht="13.8">
      <c r="A90" s="7">
        <v>85</v>
      </c>
      <c r="B90" s="8" t="s">
        <v>90</v>
      </c>
      <c r="C90" s="8" t="s">
        <v>309</v>
      </c>
      <c r="D90" s="9">
        <v>2525797.1305999998</v>
      </c>
      <c r="E90" s="9">
        <v>1669907.567</v>
      </c>
      <c r="F90" s="9">
        <v>1361260.8291</v>
      </c>
      <c r="G90" s="10">
        <f t="shared" si="1"/>
        <v>5556965.5266999993</v>
      </c>
    </row>
    <row r="91" spans="1:7" ht="13.8">
      <c r="A91" s="7">
        <v>86</v>
      </c>
      <c r="B91" s="8" t="s">
        <v>90</v>
      </c>
      <c r="C91" s="8" t="s">
        <v>310</v>
      </c>
      <c r="D91" s="9">
        <v>2115920.3311999999</v>
      </c>
      <c r="E91" s="9">
        <v>1398921.2868999999</v>
      </c>
      <c r="F91" s="9">
        <v>1140360.5734999999</v>
      </c>
      <c r="G91" s="10">
        <f t="shared" si="1"/>
        <v>4655202.1915999996</v>
      </c>
    </row>
    <row r="92" spans="1:7" ht="13.8">
      <c r="A92" s="7">
        <v>87</v>
      </c>
      <c r="B92" s="8" t="s">
        <v>90</v>
      </c>
      <c r="C92" s="8" t="s">
        <v>312</v>
      </c>
      <c r="D92" s="9">
        <v>2192478.8347999998</v>
      </c>
      <c r="E92" s="9">
        <v>1449537.2381</v>
      </c>
      <c r="F92" s="9">
        <v>1181621.2475999999</v>
      </c>
      <c r="G92" s="10">
        <f t="shared" si="1"/>
        <v>4823637.3204999994</v>
      </c>
    </row>
    <row r="93" spans="1:7" ht="13.8">
      <c r="A93" s="7">
        <v>88</v>
      </c>
      <c r="B93" s="8" t="s">
        <v>90</v>
      </c>
      <c r="C93" s="8" t="s">
        <v>314</v>
      </c>
      <c r="D93" s="9">
        <v>2367690.9818000002</v>
      </c>
      <c r="E93" s="9">
        <v>1565377.1392999999</v>
      </c>
      <c r="F93" s="9">
        <v>1276050.6177999999</v>
      </c>
      <c r="G93" s="10">
        <f t="shared" si="1"/>
        <v>5209118.7389000002</v>
      </c>
    </row>
    <row r="94" spans="1:7" ht="13.8">
      <c r="A94" s="7">
        <v>89</v>
      </c>
      <c r="B94" s="8" t="s">
        <v>90</v>
      </c>
      <c r="C94" s="8" t="s">
        <v>316</v>
      </c>
      <c r="D94" s="9">
        <v>2396043.4070000001</v>
      </c>
      <c r="E94" s="9">
        <v>1584122.0848000001</v>
      </c>
      <c r="F94" s="9">
        <v>1291330.9606000001</v>
      </c>
      <c r="G94" s="10">
        <f t="shared" si="1"/>
        <v>5271496.4523999998</v>
      </c>
    </row>
    <row r="95" spans="1:7" ht="13.8">
      <c r="A95" s="7">
        <v>90</v>
      </c>
      <c r="B95" s="8" t="s">
        <v>90</v>
      </c>
      <c r="C95" s="8" t="s">
        <v>318</v>
      </c>
      <c r="D95" s="9">
        <v>2300554.5123000001</v>
      </c>
      <c r="E95" s="9">
        <v>1520990.4793</v>
      </c>
      <c r="F95" s="9">
        <v>1239867.8836999999</v>
      </c>
      <c r="G95" s="10">
        <f t="shared" si="1"/>
        <v>5061412.8753000004</v>
      </c>
    </row>
    <row r="96" spans="1:7" ht="13.8">
      <c r="A96" s="7">
        <v>91</v>
      </c>
      <c r="B96" s="8" t="s">
        <v>91</v>
      </c>
      <c r="C96" s="8" t="s">
        <v>323</v>
      </c>
      <c r="D96" s="9">
        <v>3878983.6206999999</v>
      </c>
      <c r="E96" s="9">
        <v>2564554.3824</v>
      </c>
      <c r="F96" s="9">
        <v>2090551.294</v>
      </c>
      <c r="G96" s="10">
        <f t="shared" si="1"/>
        <v>8534089.2971000001</v>
      </c>
    </row>
    <row r="97" spans="1:7" ht="13.8">
      <c r="A97" s="7">
        <v>92</v>
      </c>
      <c r="B97" s="8" t="s">
        <v>91</v>
      </c>
      <c r="C97" s="8" t="s">
        <v>91</v>
      </c>
      <c r="D97" s="9">
        <v>4684281.2619000003</v>
      </c>
      <c r="E97" s="9">
        <v>3096969.5192</v>
      </c>
      <c r="F97" s="9">
        <v>2524560.8672000002</v>
      </c>
      <c r="G97" s="10">
        <f t="shared" si="1"/>
        <v>10305811.6483</v>
      </c>
    </row>
    <row r="98" spans="1:7" ht="13.8">
      <c r="A98" s="7">
        <v>93</v>
      </c>
      <c r="B98" s="8" t="s">
        <v>91</v>
      </c>
      <c r="C98" s="8" t="s">
        <v>326</v>
      </c>
      <c r="D98" s="9">
        <v>2048653.8581999999</v>
      </c>
      <c r="E98" s="9">
        <v>1354448.6762000001</v>
      </c>
      <c r="F98" s="9">
        <v>1104107.7749000001</v>
      </c>
      <c r="G98" s="10">
        <f t="shared" si="1"/>
        <v>4507210.3092999998</v>
      </c>
    </row>
    <row r="99" spans="1:7" ht="13.8">
      <c r="A99" s="7">
        <v>94</v>
      </c>
      <c r="B99" s="8" t="s">
        <v>91</v>
      </c>
      <c r="C99" s="8" t="s">
        <v>328</v>
      </c>
      <c r="D99" s="9">
        <v>2421174.1381999999</v>
      </c>
      <c r="E99" s="9">
        <v>1600737.0367999999</v>
      </c>
      <c r="F99" s="9">
        <v>1304874.9937</v>
      </c>
      <c r="G99" s="10">
        <f t="shared" si="1"/>
        <v>5326786.1687000003</v>
      </c>
    </row>
    <row r="100" spans="1:7" ht="13.8">
      <c r="A100" s="7">
        <v>95</v>
      </c>
      <c r="B100" s="8" t="s">
        <v>91</v>
      </c>
      <c r="C100" s="8" t="s">
        <v>330</v>
      </c>
      <c r="D100" s="9">
        <v>3071359.1053999998</v>
      </c>
      <c r="E100" s="9">
        <v>2030600.8541999999</v>
      </c>
      <c r="F100" s="9">
        <v>1655287.6680999999</v>
      </c>
      <c r="G100" s="10">
        <f t="shared" si="1"/>
        <v>6757247.6276999991</v>
      </c>
    </row>
    <row r="101" spans="1:7" ht="13.8">
      <c r="A101" s="7">
        <v>96</v>
      </c>
      <c r="B101" s="8" t="s">
        <v>91</v>
      </c>
      <c r="C101" s="8" t="s">
        <v>332</v>
      </c>
      <c r="D101" s="9">
        <v>2033807.1984999999</v>
      </c>
      <c r="E101" s="9">
        <v>1344632.9436000001</v>
      </c>
      <c r="F101" s="9">
        <v>1096106.2707</v>
      </c>
      <c r="G101" s="10">
        <f t="shared" si="1"/>
        <v>4474546.4128</v>
      </c>
    </row>
    <row r="102" spans="1:7" ht="13.8">
      <c r="A102" s="7">
        <v>97</v>
      </c>
      <c r="B102" s="8" t="s">
        <v>91</v>
      </c>
      <c r="C102" s="8" t="s">
        <v>334</v>
      </c>
      <c r="D102" s="9">
        <v>3244678.895</v>
      </c>
      <c r="E102" s="9">
        <v>2145189.6406999999</v>
      </c>
      <c r="F102" s="9">
        <v>1748697.1654999999</v>
      </c>
      <c r="G102" s="10">
        <f t="shared" si="1"/>
        <v>7138565.7012</v>
      </c>
    </row>
    <row r="103" spans="1:7" ht="13.8">
      <c r="A103" s="7">
        <v>98</v>
      </c>
      <c r="B103" s="8" t="s">
        <v>91</v>
      </c>
      <c r="C103" s="8" t="s">
        <v>336</v>
      </c>
      <c r="D103" s="9">
        <v>3275408.7810999998</v>
      </c>
      <c r="E103" s="9">
        <v>2165506.4226000002</v>
      </c>
      <c r="F103" s="9">
        <v>1765258.8243</v>
      </c>
      <c r="G103" s="10">
        <f t="shared" si="1"/>
        <v>7206174.0280000009</v>
      </c>
    </row>
    <row r="104" spans="1:7" ht="13.8">
      <c r="A104" s="7">
        <v>99</v>
      </c>
      <c r="B104" s="8" t="s">
        <v>91</v>
      </c>
      <c r="C104" s="8" t="s">
        <v>338</v>
      </c>
      <c r="D104" s="9">
        <v>2303887.5419999999</v>
      </c>
      <c r="E104" s="9">
        <v>1523194.0813</v>
      </c>
      <c r="F104" s="9">
        <v>1241664.1969000001</v>
      </c>
      <c r="G104" s="10">
        <f t="shared" si="1"/>
        <v>5068745.8202</v>
      </c>
    </row>
    <row r="105" spans="1:7" ht="13.8">
      <c r="A105" s="7">
        <v>100</v>
      </c>
      <c r="B105" s="8" t="s">
        <v>91</v>
      </c>
      <c r="C105" s="8" t="s">
        <v>339</v>
      </c>
      <c r="D105" s="9">
        <v>2638623.6183000002</v>
      </c>
      <c r="E105" s="9">
        <v>1744501.7627000001</v>
      </c>
      <c r="F105" s="9">
        <v>1422067.8814000001</v>
      </c>
      <c r="G105" s="10">
        <f t="shared" si="1"/>
        <v>5805193.2624000004</v>
      </c>
    </row>
    <row r="106" spans="1:7" ht="13.8">
      <c r="A106" s="7">
        <v>101</v>
      </c>
      <c r="B106" s="8" t="s">
        <v>91</v>
      </c>
      <c r="C106" s="8" t="s">
        <v>341</v>
      </c>
      <c r="D106" s="9">
        <v>2041683.5247</v>
      </c>
      <c r="E106" s="9">
        <v>1349840.3043</v>
      </c>
      <c r="F106" s="9">
        <v>1100351.162</v>
      </c>
      <c r="G106" s="10">
        <f t="shared" si="1"/>
        <v>4491874.9910000004</v>
      </c>
    </row>
    <row r="107" spans="1:7" ht="13.8">
      <c r="A107" s="7">
        <v>102</v>
      </c>
      <c r="B107" s="8" t="s">
        <v>91</v>
      </c>
      <c r="C107" s="8" t="s">
        <v>343</v>
      </c>
      <c r="D107" s="9">
        <v>3161759.6905</v>
      </c>
      <c r="E107" s="9">
        <v>2090368.3705</v>
      </c>
      <c r="F107" s="9">
        <v>1704008.4358999999</v>
      </c>
      <c r="G107" s="10">
        <f t="shared" si="1"/>
        <v>6956136.4968999997</v>
      </c>
    </row>
    <row r="108" spans="1:7" ht="13.8">
      <c r="A108" s="7">
        <v>103</v>
      </c>
      <c r="B108" s="8" t="s">
        <v>91</v>
      </c>
      <c r="C108" s="8" t="s">
        <v>345</v>
      </c>
      <c r="D108" s="9">
        <v>2600396.4550000001</v>
      </c>
      <c r="E108" s="9">
        <v>1719228.2249</v>
      </c>
      <c r="F108" s="9">
        <v>1401465.6170999999</v>
      </c>
      <c r="G108" s="10">
        <f t="shared" si="1"/>
        <v>5721090.2970000003</v>
      </c>
    </row>
    <row r="109" spans="1:7" ht="13.8">
      <c r="A109" s="7">
        <v>104</v>
      </c>
      <c r="B109" s="8" t="s">
        <v>91</v>
      </c>
      <c r="C109" s="8" t="s">
        <v>347</v>
      </c>
      <c r="D109" s="9">
        <v>3036445.4024999999</v>
      </c>
      <c r="E109" s="9">
        <v>2007517.9802999999</v>
      </c>
      <c r="F109" s="9">
        <v>1636471.1703000001</v>
      </c>
      <c r="G109" s="10">
        <f t="shared" si="1"/>
        <v>6680434.5531000001</v>
      </c>
    </row>
    <row r="110" spans="1:7" ht="13.8">
      <c r="A110" s="7">
        <v>105</v>
      </c>
      <c r="B110" s="8" t="s">
        <v>91</v>
      </c>
      <c r="C110" s="8" t="s">
        <v>349</v>
      </c>
      <c r="D110" s="9">
        <v>3891137.6230000001</v>
      </c>
      <c r="E110" s="9">
        <v>2572589.8894000002</v>
      </c>
      <c r="F110" s="9">
        <v>2097101.6091</v>
      </c>
      <c r="G110" s="10">
        <f t="shared" si="1"/>
        <v>8560829.1215000004</v>
      </c>
    </row>
    <row r="111" spans="1:7" ht="13.8">
      <c r="A111" s="7">
        <v>106</v>
      </c>
      <c r="B111" s="8" t="s">
        <v>91</v>
      </c>
      <c r="C111" s="8" t="s">
        <v>351</v>
      </c>
      <c r="D111" s="9">
        <v>2917108.6028999998</v>
      </c>
      <c r="E111" s="9">
        <v>1928619.5517</v>
      </c>
      <c r="F111" s="9">
        <v>1572155.4306000001</v>
      </c>
      <c r="G111" s="10">
        <f t="shared" si="1"/>
        <v>6417883.5852000006</v>
      </c>
    </row>
    <row r="112" spans="1:7" ht="13.8">
      <c r="A112" s="7">
        <v>107</v>
      </c>
      <c r="B112" s="8" t="s">
        <v>91</v>
      </c>
      <c r="C112" s="8" t="s">
        <v>353</v>
      </c>
      <c r="D112" s="9">
        <v>2869199.9852</v>
      </c>
      <c r="E112" s="9">
        <v>1896945.2093</v>
      </c>
      <c r="F112" s="9">
        <v>1546335.4136999999</v>
      </c>
      <c r="G112" s="10">
        <f t="shared" si="1"/>
        <v>6312480.6082000006</v>
      </c>
    </row>
    <row r="113" spans="1:7" ht="13.8">
      <c r="A113" s="7">
        <v>108</v>
      </c>
      <c r="B113" s="8" t="s">
        <v>91</v>
      </c>
      <c r="C113" s="8" t="s">
        <v>355</v>
      </c>
      <c r="D113" s="9">
        <v>4034983.8228000002</v>
      </c>
      <c r="E113" s="9">
        <v>2667692.4827999999</v>
      </c>
      <c r="F113" s="9">
        <v>2174626.5199000002</v>
      </c>
      <c r="G113" s="10">
        <f t="shared" si="1"/>
        <v>8877302.8255000003</v>
      </c>
    </row>
    <row r="114" spans="1:7" ht="13.8">
      <c r="A114" s="7">
        <v>109</v>
      </c>
      <c r="B114" s="8" t="s">
        <v>91</v>
      </c>
      <c r="C114" s="8" t="s">
        <v>357</v>
      </c>
      <c r="D114" s="9">
        <v>2245702.4822999998</v>
      </c>
      <c r="E114" s="9">
        <v>1484725.5636</v>
      </c>
      <c r="F114" s="9">
        <v>1210305.7629</v>
      </c>
      <c r="G114" s="10">
        <f t="shared" si="1"/>
        <v>4940733.8087999998</v>
      </c>
    </row>
    <row r="115" spans="1:7" ht="13.8">
      <c r="A115" s="7">
        <v>110</v>
      </c>
      <c r="B115" s="8" t="s">
        <v>91</v>
      </c>
      <c r="C115" s="8" t="s">
        <v>359</v>
      </c>
      <c r="D115" s="9">
        <v>2512875.3491000002</v>
      </c>
      <c r="E115" s="9">
        <v>1661364.4498000001</v>
      </c>
      <c r="F115" s="9">
        <v>1354296.7246999999</v>
      </c>
      <c r="G115" s="10">
        <f t="shared" si="1"/>
        <v>5528536.5236</v>
      </c>
    </row>
    <row r="116" spans="1:7" ht="13.8">
      <c r="A116" s="7">
        <v>111</v>
      </c>
      <c r="B116" s="8" t="s">
        <v>92</v>
      </c>
      <c r="C116" s="8" t="s">
        <v>364</v>
      </c>
      <c r="D116" s="9">
        <v>2853556.5526999999</v>
      </c>
      <c r="E116" s="9">
        <v>1886602.6976000001</v>
      </c>
      <c r="F116" s="9">
        <v>1537904.4942999999</v>
      </c>
      <c r="G116" s="10">
        <f t="shared" si="1"/>
        <v>6278063.7445999999</v>
      </c>
    </row>
    <row r="117" spans="1:7" ht="13.8">
      <c r="A117" s="7">
        <v>112</v>
      </c>
      <c r="B117" s="8" t="s">
        <v>92</v>
      </c>
      <c r="C117" s="8" t="s">
        <v>366</v>
      </c>
      <c r="D117" s="9">
        <v>3275897.7174</v>
      </c>
      <c r="E117" s="9">
        <v>2165829.6782999998</v>
      </c>
      <c r="F117" s="9">
        <v>1765522.3330999999</v>
      </c>
      <c r="G117" s="10">
        <f t="shared" si="1"/>
        <v>7207249.7288000006</v>
      </c>
    </row>
    <row r="118" spans="1:7" ht="27.6">
      <c r="A118" s="7">
        <v>113</v>
      </c>
      <c r="B118" s="8" t="s">
        <v>92</v>
      </c>
      <c r="C118" s="8" t="s">
        <v>368</v>
      </c>
      <c r="D118" s="9">
        <v>2180113.4106000001</v>
      </c>
      <c r="E118" s="9">
        <v>1441361.9515</v>
      </c>
      <c r="F118" s="9">
        <v>1174956.9879999999</v>
      </c>
      <c r="G118" s="10">
        <f t="shared" si="1"/>
        <v>4796432.3500999995</v>
      </c>
    </row>
    <row r="119" spans="1:7" ht="13.8">
      <c r="A119" s="7">
        <v>114</v>
      </c>
      <c r="B119" s="8" t="s">
        <v>92</v>
      </c>
      <c r="C119" s="8" t="s">
        <v>370</v>
      </c>
      <c r="D119" s="9">
        <v>2688178.3269000002</v>
      </c>
      <c r="E119" s="9">
        <v>1777264.4031</v>
      </c>
      <c r="F119" s="9">
        <v>1448775.0475999999</v>
      </c>
      <c r="G119" s="10">
        <f t="shared" si="1"/>
        <v>5914217.7776000006</v>
      </c>
    </row>
    <row r="120" spans="1:7" ht="13.8">
      <c r="A120" s="7">
        <v>115</v>
      </c>
      <c r="B120" s="8" t="s">
        <v>92</v>
      </c>
      <c r="C120" s="8" t="s">
        <v>372</v>
      </c>
      <c r="D120" s="9">
        <v>2825041.0551999998</v>
      </c>
      <c r="E120" s="9">
        <v>1867749.9384000001</v>
      </c>
      <c r="F120" s="9">
        <v>1522536.2649000001</v>
      </c>
      <c r="G120" s="10">
        <f t="shared" si="1"/>
        <v>6215327.2584999995</v>
      </c>
    </row>
    <row r="121" spans="1:7" ht="13.8">
      <c r="A121" s="7">
        <v>116</v>
      </c>
      <c r="B121" s="8" t="s">
        <v>92</v>
      </c>
      <c r="C121" s="8" t="s">
        <v>374</v>
      </c>
      <c r="D121" s="9">
        <v>2777453.9005999998</v>
      </c>
      <c r="E121" s="9">
        <v>1836288.1283</v>
      </c>
      <c r="F121" s="9">
        <v>1496889.4983000001</v>
      </c>
      <c r="G121" s="10">
        <f t="shared" si="1"/>
        <v>6110631.5271999994</v>
      </c>
    </row>
    <row r="122" spans="1:7" ht="13.8">
      <c r="A122" s="7">
        <v>117</v>
      </c>
      <c r="B122" s="8" t="s">
        <v>92</v>
      </c>
      <c r="C122" s="8" t="s">
        <v>376</v>
      </c>
      <c r="D122" s="9">
        <v>3837242.5480999998</v>
      </c>
      <c r="E122" s="9">
        <v>2536957.6557999998</v>
      </c>
      <c r="F122" s="9">
        <v>2068055.2327000001</v>
      </c>
      <c r="G122" s="10">
        <f t="shared" si="1"/>
        <v>8442255.4365999997</v>
      </c>
    </row>
    <row r="123" spans="1:7" ht="13.8">
      <c r="A123" s="7">
        <v>118</v>
      </c>
      <c r="B123" s="8" t="s">
        <v>92</v>
      </c>
      <c r="C123" s="8" t="s">
        <v>378</v>
      </c>
      <c r="D123" s="9">
        <v>3541918.3092</v>
      </c>
      <c r="E123" s="9">
        <v>2341706.7486</v>
      </c>
      <c r="F123" s="9">
        <v>1908892.2842999999</v>
      </c>
      <c r="G123" s="10">
        <f t="shared" si="1"/>
        <v>7792517.3421</v>
      </c>
    </row>
    <row r="124" spans="1:7" ht="13.8">
      <c r="A124" s="7">
        <v>119</v>
      </c>
      <c r="B124" s="8" t="s">
        <v>93</v>
      </c>
      <c r="C124" s="8" t="s">
        <v>383</v>
      </c>
      <c r="D124" s="9">
        <v>2822265.9676999999</v>
      </c>
      <c r="E124" s="9">
        <v>1865915.2148</v>
      </c>
      <c r="F124" s="9">
        <v>1521040.6507999999</v>
      </c>
      <c r="G124" s="10">
        <f t="shared" si="1"/>
        <v>6209221.8333000001</v>
      </c>
    </row>
    <row r="125" spans="1:7" ht="13.8">
      <c r="A125" s="7">
        <v>120</v>
      </c>
      <c r="B125" s="8" t="s">
        <v>93</v>
      </c>
      <c r="C125" s="8" t="s">
        <v>385</v>
      </c>
      <c r="D125" s="9">
        <v>2490222.6855000001</v>
      </c>
      <c r="E125" s="9">
        <v>1646387.8495</v>
      </c>
      <c r="F125" s="9">
        <v>1342088.2289</v>
      </c>
      <c r="G125" s="10">
        <f t="shared" si="1"/>
        <v>5478698.7639000006</v>
      </c>
    </row>
    <row r="126" spans="1:7" ht="13.8">
      <c r="A126" s="7">
        <v>121</v>
      </c>
      <c r="B126" s="8" t="s">
        <v>93</v>
      </c>
      <c r="C126" s="8" t="s">
        <v>387</v>
      </c>
      <c r="D126" s="9">
        <v>2411275.9205</v>
      </c>
      <c r="E126" s="9">
        <v>1594192.9210999999</v>
      </c>
      <c r="F126" s="9">
        <v>1299540.4180000001</v>
      </c>
      <c r="G126" s="10">
        <f t="shared" si="1"/>
        <v>5305009.2596000005</v>
      </c>
    </row>
    <row r="127" spans="1:7" ht="13.8">
      <c r="A127" s="7">
        <v>122</v>
      </c>
      <c r="B127" s="8" t="s">
        <v>93</v>
      </c>
      <c r="C127" s="8" t="s">
        <v>389</v>
      </c>
      <c r="D127" s="9">
        <v>2858536.0854000002</v>
      </c>
      <c r="E127" s="9">
        <v>1889894.8699</v>
      </c>
      <c r="F127" s="9">
        <v>1540588.1788999999</v>
      </c>
      <c r="G127" s="10">
        <f t="shared" si="1"/>
        <v>6289019.1342000002</v>
      </c>
    </row>
    <row r="128" spans="1:7" ht="13.8">
      <c r="A128" s="7">
        <v>123</v>
      </c>
      <c r="B128" s="8" t="s">
        <v>93</v>
      </c>
      <c r="C128" s="8" t="s">
        <v>391</v>
      </c>
      <c r="D128" s="9">
        <v>3709934.7782999999</v>
      </c>
      <c r="E128" s="9">
        <v>2452789.2933999998</v>
      </c>
      <c r="F128" s="9">
        <v>1999443.5939</v>
      </c>
      <c r="G128" s="10">
        <f t="shared" si="1"/>
        <v>8162167.665599999</v>
      </c>
    </row>
    <row r="129" spans="1:7" ht="13.8">
      <c r="A129" s="7">
        <v>124</v>
      </c>
      <c r="B129" s="8" t="s">
        <v>93</v>
      </c>
      <c r="C129" s="8" t="s">
        <v>393</v>
      </c>
      <c r="D129" s="9">
        <v>3031063.2127</v>
      </c>
      <c r="E129" s="9">
        <v>2003959.595</v>
      </c>
      <c r="F129" s="9">
        <v>1633570.4765000001</v>
      </c>
      <c r="G129" s="10">
        <f t="shared" si="1"/>
        <v>6668593.2841999996</v>
      </c>
    </row>
    <row r="130" spans="1:7" ht="13.8">
      <c r="A130" s="7">
        <v>125</v>
      </c>
      <c r="B130" s="8" t="s">
        <v>93</v>
      </c>
      <c r="C130" s="8" t="s">
        <v>395</v>
      </c>
      <c r="D130" s="9">
        <v>2875246.4024</v>
      </c>
      <c r="E130" s="9">
        <v>1900942.7424000001</v>
      </c>
      <c r="F130" s="9">
        <v>1549594.0882000001</v>
      </c>
      <c r="G130" s="10">
        <f t="shared" si="1"/>
        <v>6325783.233</v>
      </c>
    </row>
    <row r="131" spans="1:7" ht="13.8">
      <c r="A131" s="7">
        <v>126</v>
      </c>
      <c r="B131" s="8" t="s">
        <v>93</v>
      </c>
      <c r="C131" s="8" t="s">
        <v>397</v>
      </c>
      <c r="D131" s="9">
        <v>2470850.1894999999</v>
      </c>
      <c r="E131" s="9">
        <v>1633579.9017</v>
      </c>
      <c r="F131" s="9">
        <v>1331647.5567000001</v>
      </c>
      <c r="G131" s="10">
        <f t="shared" si="1"/>
        <v>5436077.6479000002</v>
      </c>
    </row>
    <row r="132" spans="1:7" ht="13.8">
      <c r="A132" s="7">
        <v>127</v>
      </c>
      <c r="B132" s="8" t="s">
        <v>93</v>
      </c>
      <c r="C132" s="8" t="s">
        <v>399</v>
      </c>
      <c r="D132" s="9">
        <v>3121321.0674000001</v>
      </c>
      <c r="E132" s="9">
        <v>2063632.7464000001</v>
      </c>
      <c r="F132" s="9">
        <v>1682214.3207</v>
      </c>
      <c r="G132" s="10">
        <f t="shared" si="1"/>
        <v>6867168.1344999997</v>
      </c>
    </row>
    <row r="133" spans="1:7" ht="13.8">
      <c r="A133" s="7">
        <v>128</v>
      </c>
      <c r="B133" s="8" t="s">
        <v>93</v>
      </c>
      <c r="C133" s="8" t="s">
        <v>401</v>
      </c>
      <c r="D133" s="9">
        <v>2953123.5769000002</v>
      </c>
      <c r="E133" s="9">
        <v>1952430.5208999999</v>
      </c>
      <c r="F133" s="9">
        <v>1591565.4509000001</v>
      </c>
      <c r="G133" s="10">
        <f t="shared" si="1"/>
        <v>6497119.5486999992</v>
      </c>
    </row>
    <row r="134" spans="1:7" ht="13.8">
      <c r="A134" s="7">
        <v>129</v>
      </c>
      <c r="B134" s="8" t="s">
        <v>93</v>
      </c>
      <c r="C134" s="8" t="s">
        <v>403</v>
      </c>
      <c r="D134" s="9">
        <v>3381129.4053000002</v>
      </c>
      <c r="E134" s="9">
        <v>2235402.642</v>
      </c>
      <c r="F134" s="9">
        <v>1822236.2206999999</v>
      </c>
      <c r="G134" s="10">
        <f t="shared" si="1"/>
        <v>7438768.2679999992</v>
      </c>
    </row>
    <row r="135" spans="1:7" ht="13.8">
      <c r="A135" s="7">
        <v>130</v>
      </c>
      <c r="B135" s="8" t="s">
        <v>93</v>
      </c>
      <c r="C135" s="8" t="s">
        <v>405</v>
      </c>
      <c r="D135" s="9">
        <v>2596508.2313000001</v>
      </c>
      <c r="E135" s="9">
        <v>1716657.5615999999</v>
      </c>
      <c r="F135" s="9">
        <v>1399370.0859999999</v>
      </c>
      <c r="G135" s="10">
        <f t="shared" ref="G135:G198" si="2">D135+E135+F135</f>
        <v>5712535.8788999999</v>
      </c>
    </row>
    <row r="136" spans="1:7" ht="13.8">
      <c r="A136" s="7">
        <v>131</v>
      </c>
      <c r="B136" s="8" t="s">
        <v>93</v>
      </c>
      <c r="C136" s="8" t="s">
        <v>407</v>
      </c>
      <c r="D136" s="9">
        <v>3119016.6767000002</v>
      </c>
      <c r="E136" s="9">
        <v>2062109.2196</v>
      </c>
      <c r="F136" s="9">
        <v>1680972.3853</v>
      </c>
      <c r="G136" s="10">
        <f t="shared" si="2"/>
        <v>6862098.2816000003</v>
      </c>
    </row>
    <row r="137" spans="1:7" ht="13.8">
      <c r="A137" s="7">
        <v>132</v>
      </c>
      <c r="B137" s="8" t="s">
        <v>93</v>
      </c>
      <c r="C137" s="8" t="s">
        <v>409</v>
      </c>
      <c r="D137" s="9">
        <v>2304030.0995</v>
      </c>
      <c r="E137" s="9">
        <v>1523288.3319000001</v>
      </c>
      <c r="F137" s="9">
        <v>1241741.0273</v>
      </c>
      <c r="G137" s="10">
        <f t="shared" si="2"/>
        <v>5069059.4587000003</v>
      </c>
    </row>
    <row r="138" spans="1:7" ht="13.8">
      <c r="A138" s="7">
        <v>133</v>
      </c>
      <c r="B138" s="8" t="s">
        <v>93</v>
      </c>
      <c r="C138" s="8" t="s">
        <v>411</v>
      </c>
      <c r="D138" s="9">
        <v>2420432.3724000002</v>
      </c>
      <c r="E138" s="9">
        <v>1600246.6251000001</v>
      </c>
      <c r="F138" s="9">
        <v>1304475.2241</v>
      </c>
      <c r="G138" s="10">
        <f t="shared" si="2"/>
        <v>5325154.2216000007</v>
      </c>
    </row>
    <row r="139" spans="1:7" ht="13.8">
      <c r="A139" s="7">
        <v>134</v>
      </c>
      <c r="B139" s="8" t="s">
        <v>93</v>
      </c>
      <c r="C139" s="8" t="s">
        <v>413</v>
      </c>
      <c r="D139" s="9">
        <v>2207729.5027000001</v>
      </c>
      <c r="E139" s="9">
        <v>1459620.077</v>
      </c>
      <c r="F139" s="9">
        <v>1189840.4890999999</v>
      </c>
      <c r="G139" s="10">
        <f t="shared" si="2"/>
        <v>4857190.0688000005</v>
      </c>
    </row>
    <row r="140" spans="1:7" ht="13.8">
      <c r="A140" s="7">
        <v>135</v>
      </c>
      <c r="B140" s="8" t="s">
        <v>93</v>
      </c>
      <c r="C140" s="8" t="s">
        <v>415</v>
      </c>
      <c r="D140" s="9">
        <v>2793452.2549999999</v>
      </c>
      <c r="E140" s="9">
        <v>1846865.2934000001</v>
      </c>
      <c r="F140" s="9">
        <v>1505511.7002999999</v>
      </c>
      <c r="G140" s="10">
        <f t="shared" si="2"/>
        <v>6145829.2486999994</v>
      </c>
    </row>
    <row r="141" spans="1:7" ht="13.8">
      <c r="A141" s="7">
        <v>136</v>
      </c>
      <c r="B141" s="8" t="s">
        <v>93</v>
      </c>
      <c r="C141" s="8" t="s">
        <v>417</v>
      </c>
      <c r="D141" s="9">
        <v>2617748.6211000001</v>
      </c>
      <c r="E141" s="9">
        <v>1730700.4501</v>
      </c>
      <c r="F141" s="9">
        <v>1410817.4465999999</v>
      </c>
      <c r="G141" s="10">
        <f t="shared" si="2"/>
        <v>5759266.5177999996</v>
      </c>
    </row>
    <row r="142" spans="1:7" ht="13.8">
      <c r="A142" s="7">
        <v>137</v>
      </c>
      <c r="B142" s="8" t="s">
        <v>93</v>
      </c>
      <c r="C142" s="8" t="s">
        <v>419</v>
      </c>
      <c r="D142" s="9">
        <v>3065865.4909000001</v>
      </c>
      <c r="E142" s="9">
        <v>2026968.8015000001</v>
      </c>
      <c r="F142" s="9">
        <v>1652326.9227</v>
      </c>
      <c r="G142" s="10">
        <f t="shared" si="2"/>
        <v>6745161.2151000006</v>
      </c>
    </row>
    <row r="143" spans="1:7" ht="13.8">
      <c r="A143" s="7">
        <v>138</v>
      </c>
      <c r="B143" s="8" t="s">
        <v>93</v>
      </c>
      <c r="C143" s="8" t="s">
        <v>421</v>
      </c>
      <c r="D143" s="9">
        <v>2124883.1576999999</v>
      </c>
      <c r="E143" s="9">
        <v>1404846.9772000001</v>
      </c>
      <c r="F143" s="9">
        <v>1145191.0266</v>
      </c>
      <c r="G143" s="10">
        <f t="shared" si="2"/>
        <v>4674921.1614999995</v>
      </c>
    </row>
    <row r="144" spans="1:7" ht="13.8">
      <c r="A144" s="7">
        <v>139</v>
      </c>
      <c r="B144" s="8" t="s">
        <v>93</v>
      </c>
      <c r="C144" s="8" t="s">
        <v>423</v>
      </c>
      <c r="D144" s="9">
        <v>2905402.3305000002</v>
      </c>
      <c r="E144" s="9">
        <v>1920880.0573</v>
      </c>
      <c r="F144" s="9">
        <v>1565846.4164</v>
      </c>
      <c r="G144" s="10">
        <f t="shared" si="2"/>
        <v>6392128.8042000011</v>
      </c>
    </row>
    <row r="145" spans="1:7" ht="13.8">
      <c r="A145" s="7">
        <v>140</v>
      </c>
      <c r="B145" s="8" t="s">
        <v>93</v>
      </c>
      <c r="C145" s="8" t="s">
        <v>425</v>
      </c>
      <c r="D145" s="9">
        <v>2829042.9286000002</v>
      </c>
      <c r="E145" s="9">
        <v>1870395.7401999999</v>
      </c>
      <c r="F145" s="9">
        <v>1524693.0467999999</v>
      </c>
      <c r="G145" s="10">
        <f t="shared" si="2"/>
        <v>6224131.7155999998</v>
      </c>
    </row>
    <row r="146" spans="1:7" ht="13.8">
      <c r="A146" s="7">
        <v>141</v>
      </c>
      <c r="B146" s="8" t="s">
        <v>93</v>
      </c>
      <c r="C146" s="8" t="s">
        <v>427</v>
      </c>
      <c r="D146" s="9">
        <v>2996457.0425999998</v>
      </c>
      <c r="E146" s="9">
        <v>1981080.0436</v>
      </c>
      <c r="F146" s="9">
        <v>1614919.7213000001</v>
      </c>
      <c r="G146" s="10">
        <f t="shared" si="2"/>
        <v>6592456.8075000001</v>
      </c>
    </row>
    <row r="147" spans="1:7" ht="13.8">
      <c r="A147" s="7">
        <v>142</v>
      </c>
      <c r="B147" s="8" t="s">
        <v>94</v>
      </c>
      <c r="C147" s="8" t="s">
        <v>431</v>
      </c>
      <c r="D147" s="9">
        <v>2516423.8281999999</v>
      </c>
      <c r="E147" s="9">
        <v>1663710.4942000001</v>
      </c>
      <c r="F147" s="9">
        <v>1356209.1529000001</v>
      </c>
      <c r="G147" s="10">
        <f t="shared" si="2"/>
        <v>5536343.4753</v>
      </c>
    </row>
    <row r="148" spans="1:7" ht="13.8">
      <c r="A148" s="7">
        <v>143</v>
      </c>
      <c r="B148" s="8" t="s">
        <v>94</v>
      </c>
      <c r="C148" s="8" t="s">
        <v>433</v>
      </c>
      <c r="D148" s="9">
        <v>2433289.9122000001</v>
      </c>
      <c r="E148" s="9">
        <v>1608747.2694999999</v>
      </c>
      <c r="F148" s="9">
        <v>1311404.706</v>
      </c>
      <c r="G148" s="10">
        <f t="shared" si="2"/>
        <v>5353441.8876999998</v>
      </c>
    </row>
    <row r="149" spans="1:7" ht="13.8">
      <c r="A149" s="7">
        <v>144</v>
      </c>
      <c r="B149" s="8" t="s">
        <v>94</v>
      </c>
      <c r="C149" s="8" t="s">
        <v>435</v>
      </c>
      <c r="D149" s="9">
        <v>3413800.3336999998</v>
      </c>
      <c r="E149" s="9">
        <v>2257002.7261000001</v>
      </c>
      <c r="F149" s="9">
        <v>1839843.9908</v>
      </c>
      <c r="G149" s="10">
        <f t="shared" si="2"/>
        <v>7510647.0505999997</v>
      </c>
    </row>
    <row r="150" spans="1:7" ht="13.8">
      <c r="A150" s="7">
        <v>145</v>
      </c>
      <c r="B150" s="8" t="s">
        <v>94</v>
      </c>
      <c r="C150" s="8" t="s">
        <v>437</v>
      </c>
      <c r="D150" s="9">
        <v>1966452.2150999999</v>
      </c>
      <c r="E150" s="9">
        <v>1300101.8151</v>
      </c>
      <c r="F150" s="9">
        <v>1059805.77</v>
      </c>
      <c r="G150" s="10">
        <f t="shared" si="2"/>
        <v>4326359.8002000004</v>
      </c>
    </row>
    <row r="151" spans="1:7" ht="13.8">
      <c r="A151" s="7">
        <v>146</v>
      </c>
      <c r="B151" s="8" t="s">
        <v>94</v>
      </c>
      <c r="C151" s="8" t="s">
        <v>439</v>
      </c>
      <c r="D151" s="9">
        <v>2721729.6269999999</v>
      </c>
      <c r="E151" s="9">
        <v>1799446.5368999999</v>
      </c>
      <c r="F151" s="9">
        <v>1466857.2879000001</v>
      </c>
      <c r="G151" s="10">
        <f t="shared" si="2"/>
        <v>5988033.4517999999</v>
      </c>
    </row>
    <row r="152" spans="1:7" ht="13.8">
      <c r="A152" s="7">
        <v>147</v>
      </c>
      <c r="B152" s="8" t="s">
        <v>94</v>
      </c>
      <c r="C152" s="8" t="s">
        <v>441</v>
      </c>
      <c r="D152" s="9">
        <v>1960721.5725</v>
      </c>
      <c r="E152" s="9">
        <v>1296313.0534000001</v>
      </c>
      <c r="F152" s="9">
        <v>1056717.28</v>
      </c>
      <c r="G152" s="10">
        <f t="shared" si="2"/>
        <v>4313751.9059000006</v>
      </c>
    </row>
    <row r="153" spans="1:7" ht="13.8">
      <c r="A153" s="7">
        <v>148</v>
      </c>
      <c r="B153" s="8" t="s">
        <v>94</v>
      </c>
      <c r="C153" s="8" t="s">
        <v>443</v>
      </c>
      <c r="D153" s="9">
        <v>3286805.4863999998</v>
      </c>
      <c r="E153" s="9">
        <v>2173041.2496000002</v>
      </c>
      <c r="F153" s="9">
        <v>1771400.9994999999</v>
      </c>
      <c r="G153" s="10">
        <f t="shared" si="2"/>
        <v>7231247.7354999995</v>
      </c>
    </row>
    <row r="154" spans="1:7" ht="13.8">
      <c r="A154" s="7">
        <v>149</v>
      </c>
      <c r="B154" s="8" t="s">
        <v>94</v>
      </c>
      <c r="C154" s="8" t="s">
        <v>445</v>
      </c>
      <c r="D154" s="9">
        <v>2175094.5866999999</v>
      </c>
      <c r="E154" s="9">
        <v>1438043.8022</v>
      </c>
      <c r="F154" s="9">
        <v>1172252.1277000001</v>
      </c>
      <c r="G154" s="10">
        <f t="shared" si="2"/>
        <v>4785390.5165999997</v>
      </c>
    </row>
    <row r="155" spans="1:7" ht="13.8">
      <c r="A155" s="7">
        <v>150</v>
      </c>
      <c r="B155" s="8" t="s">
        <v>94</v>
      </c>
      <c r="C155" s="8" t="s">
        <v>447</v>
      </c>
      <c r="D155" s="9">
        <v>2583254.6444999999</v>
      </c>
      <c r="E155" s="9">
        <v>1707895.0744</v>
      </c>
      <c r="F155" s="9">
        <v>1392227.1573999999</v>
      </c>
      <c r="G155" s="10">
        <f t="shared" si="2"/>
        <v>5683376.8762999997</v>
      </c>
    </row>
    <row r="156" spans="1:7" ht="13.8">
      <c r="A156" s="7">
        <v>151</v>
      </c>
      <c r="B156" s="8" t="s">
        <v>94</v>
      </c>
      <c r="C156" s="8" t="s">
        <v>449</v>
      </c>
      <c r="D156" s="9">
        <v>2201868.2362000002</v>
      </c>
      <c r="E156" s="9">
        <v>1455744.9546000001</v>
      </c>
      <c r="F156" s="9">
        <v>1186681.6003</v>
      </c>
      <c r="G156" s="10">
        <f t="shared" si="2"/>
        <v>4844294.7911</v>
      </c>
    </row>
    <row r="157" spans="1:7" ht="13.8">
      <c r="A157" s="7">
        <v>152</v>
      </c>
      <c r="B157" s="8" t="s">
        <v>94</v>
      </c>
      <c r="C157" s="8" t="s">
        <v>451</v>
      </c>
      <c r="D157" s="9">
        <v>3172446.4032000001</v>
      </c>
      <c r="E157" s="9">
        <v>2097433.7925</v>
      </c>
      <c r="F157" s="9">
        <v>1709767.9654999999</v>
      </c>
      <c r="G157" s="10">
        <f t="shared" si="2"/>
        <v>6979648.1612</v>
      </c>
    </row>
    <row r="158" spans="1:7" ht="13.8">
      <c r="A158" s="7">
        <v>153</v>
      </c>
      <c r="B158" s="8" t="s">
        <v>94</v>
      </c>
      <c r="C158" s="8" t="s">
        <v>453</v>
      </c>
      <c r="D158" s="9">
        <v>2246777.2058999999</v>
      </c>
      <c r="E158" s="9">
        <v>1485436.1073</v>
      </c>
      <c r="F158" s="9">
        <v>1210884.9776999999</v>
      </c>
      <c r="G158" s="10">
        <f t="shared" si="2"/>
        <v>4943098.2908999994</v>
      </c>
    </row>
    <row r="159" spans="1:7" ht="13.8">
      <c r="A159" s="7">
        <v>154</v>
      </c>
      <c r="B159" s="8" t="s">
        <v>94</v>
      </c>
      <c r="C159" s="8" t="s">
        <v>455</v>
      </c>
      <c r="D159" s="9">
        <v>2592257.5791000002</v>
      </c>
      <c r="E159" s="9">
        <v>1713847.2819000001</v>
      </c>
      <c r="F159" s="9">
        <v>1397079.2265000001</v>
      </c>
      <c r="G159" s="10">
        <f t="shared" si="2"/>
        <v>5703184.0875000004</v>
      </c>
    </row>
    <row r="160" spans="1:7" ht="13.8">
      <c r="A160" s="7">
        <v>155</v>
      </c>
      <c r="B160" s="8" t="s">
        <v>94</v>
      </c>
      <c r="C160" s="8" t="s">
        <v>457</v>
      </c>
      <c r="D160" s="9">
        <v>2291420.6354</v>
      </c>
      <c r="E160" s="9">
        <v>1514951.7005</v>
      </c>
      <c r="F160" s="9">
        <v>1234945.2441</v>
      </c>
      <c r="G160" s="10">
        <f t="shared" si="2"/>
        <v>5041317.58</v>
      </c>
    </row>
    <row r="161" spans="1:7" ht="13.8">
      <c r="A161" s="7">
        <v>156</v>
      </c>
      <c r="B161" s="8" t="s">
        <v>94</v>
      </c>
      <c r="C161" s="8" t="s">
        <v>459</v>
      </c>
      <c r="D161" s="9">
        <v>2108747.5517000002</v>
      </c>
      <c r="E161" s="9">
        <v>1394179.0696</v>
      </c>
      <c r="F161" s="9">
        <v>1136494.8537999999</v>
      </c>
      <c r="G161" s="10">
        <f t="shared" si="2"/>
        <v>4639421.4751000004</v>
      </c>
    </row>
    <row r="162" spans="1:7" ht="13.8">
      <c r="A162" s="7">
        <v>157</v>
      </c>
      <c r="B162" s="8" t="s">
        <v>94</v>
      </c>
      <c r="C162" s="8" t="s">
        <v>461</v>
      </c>
      <c r="D162" s="9">
        <v>3089905.3977000001</v>
      </c>
      <c r="E162" s="9">
        <v>2042862.5649999999</v>
      </c>
      <c r="F162" s="9">
        <v>1665283.0636</v>
      </c>
      <c r="G162" s="10">
        <f t="shared" si="2"/>
        <v>6798051.0263</v>
      </c>
    </row>
    <row r="163" spans="1:7" ht="13.8">
      <c r="A163" s="7">
        <v>158</v>
      </c>
      <c r="B163" s="8" t="s">
        <v>94</v>
      </c>
      <c r="C163" s="8" t="s">
        <v>463</v>
      </c>
      <c r="D163" s="9">
        <v>3184461.6146</v>
      </c>
      <c r="E163" s="9">
        <v>2105377.5389999999</v>
      </c>
      <c r="F163" s="9">
        <v>1716243.4802999999</v>
      </c>
      <c r="G163" s="10">
        <f t="shared" si="2"/>
        <v>7006082.6338999998</v>
      </c>
    </row>
    <row r="164" spans="1:7" ht="13.8">
      <c r="A164" s="7">
        <v>159</v>
      </c>
      <c r="B164" s="8" t="s">
        <v>94</v>
      </c>
      <c r="C164" s="8" t="s">
        <v>465</v>
      </c>
      <c r="D164" s="9">
        <v>1773109.7860000001</v>
      </c>
      <c r="E164" s="9">
        <v>1172275.2445</v>
      </c>
      <c r="F164" s="9">
        <v>955605.21</v>
      </c>
      <c r="G164" s="10">
        <f t="shared" si="2"/>
        <v>3900990.2405000003</v>
      </c>
    </row>
    <row r="165" spans="1:7" ht="13.8">
      <c r="A165" s="7">
        <v>160</v>
      </c>
      <c r="B165" s="8" t="s">
        <v>94</v>
      </c>
      <c r="C165" s="8" t="s">
        <v>467</v>
      </c>
      <c r="D165" s="9">
        <v>2388723.7683000001</v>
      </c>
      <c r="E165" s="9">
        <v>1579282.7729</v>
      </c>
      <c r="F165" s="9">
        <v>1287386.0921</v>
      </c>
      <c r="G165" s="10">
        <f t="shared" si="2"/>
        <v>5255392.6332999999</v>
      </c>
    </row>
    <row r="166" spans="1:7" ht="13.8">
      <c r="A166" s="7">
        <v>161</v>
      </c>
      <c r="B166" s="8" t="s">
        <v>94</v>
      </c>
      <c r="C166" s="8" t="s">
        <v>469</v>
      </c>
      <c r="D166" s="9">
        <v>2826795.7234</v>
      </c>
      <c r="E166" s="9">
        <v>1868910.0212000001</v>
      </c>
      <c r="F166" s="9">
        <v>1523481.9312</v>
      </c>
      <c r="G166" s="10">
        <f t="shared" si="2"/>
        <v>6219187.6757999994</v>
      </c>
    </row>
    <row r="167" spans="1:7" ht="13.8">
      <c r="A167" s="7">
        <v>162</v>
      </c>
      <c r="B167" s="8" t="s">
        <v>94</v>
      </c>
      <c r="C167" s="8" t="s">
        <v>471</v>
      </c>
      <c r="D167" s="9">
        <v>4116490.0547000002</v>
      </c>
      <c r="E167" s="9">
        <v>2721579.5792</v>
      </c>
      <c r="F167" s="9">
        <v>2218553.7377999998</v>
      </c>
      <c r="G167" s="10">
        <f t="shared" si="2"/>
        <v>9056623.3717</v>
      </c>
    </row>
    <row r="168" spans="1:7" ht="13.8">
      <c r="A168" s="7">
        <v>163</v>
      </c>
      <c r="B168" s="8" t="s">
        <v>94</v>
      </c>
      <c r="C168" s="8" t="s">
        <v>473</v>
      </c>
      <c r="D168" s="9">
        <v>2570579.6598999999</v>
      </c>
      <c r="E168" s="9">
        <v>1699515.1248000001</v>
      </c>
      <c r="F168" s="9">
        <v>1385396.0623999999</v>
      </c>
      <c r="G168" s="10">
        <f t="shared" si="2"/>
        <v>5655490.8470999999</v>
      </c>
    </row>
    <row r="169" spans="1:7" ht="13.8">
      <c r="A169" s="7">
        <v>164</v>
      </c>
      <c r="B169" s="8" t="s">
        <v>94</v>
      </c>
      <c r="C169" s="8" t="s">
        <v>475</v>
      </c>
      <c r="D169" s="9">
        <v>2393773.3346000002</v>
      </c>
      <c r="E169" s="9">
        <v>1582621.2472999999</v>
      </c>
      <c r="F169" s="9">
        <v>1290107.5208000001</v>
      </c>
      <c r="G169" s="10">
        <f t="shared" si="2"/>
        <v>5266502.1027000006</v>
      </c>
    </row>
    <row r="170" spans="1:7" ht="13.8">
      <c r="A170" s="7">
        <v>165</v>
      </c>
      <c r="B170" s="8" t="s">
        <v>94</v>
      </c>
      <c r="C170" s="8" t="s">
        <v>477</v>
      </c>
      <c r="D170" s="9">
        <v>2336549.7368000001</v>
      </c>
      <c r="E170" s="9">
        <v>1544788.3913</v>
      </c>
      <c r="F170" s="9">
        <v>1259267.26</v>
      </c>
      <c r="G170" s="10">
        <f t="shared" si="2"/>
        <v>5140605.3881000001</v>
      </c>
    </row>
    <row r="171" spans="1:7" ht="13.8">
      <c r="A171" s="7">
        <v>166</v>
      </c>
      <c r="B171" s="8" t="s">
        <v>94</v>
      </c>
      <c r="C171" s="8" t="s">
        <v>479</v>
      </c>
      <c r="D171" s="9">
        <v>2672239.0285999998</v>
      </c>
      <c r="E171" s="9">
        <v>1766726.2823999999</v>
      </c>
      <c r="F171" s="9">
        <v>1440184.6735</v>
      </c>
      <c r="G171" s="10">
        <f t="shared" si="2"/>
        <v>5879149.9845000003</v>
      </c>
    </row>
    <row r="172" spans="1:7" ht="13.8">
      <c r="A172" s="7">
        <v>167</v>
      </c>
      <c r="B172" s="8" t="s">
        <v>94</v>
      </c>
      <c r="C172" s="8" t="s">
        <v>481</v>
      </c>
      <c r="D172" s="9">
        <v>2322841.1938</v>
      </c>
      <c r="E172" s="9">
        <v>1535725.1140000001</v>
      </c>
      <c r="F172" s="9">
        <v>1251879.1359000001</v>
      </c>
      <c r="G172" s="10">
        <f t="shared" si="2"/>
        <v>5110445.4437000006</v>
      </c>
    </row>
    <row r="173" spans="1:7" ht="13.8">
      <c r="A173" s="7">
        <v>168</v>
      </c>
      <c r="B173" s="8" t="s">
        <v>94</v>
      </c>
      <c r="C173" s="8" t="s">
        <v>483</v>
      </c>
      <c r="D173" s="9">
        <v>2252844.2544999998</v>
      </c>
      <c r="E173" s="9">
        <v>1489447.2807</v>
      </c>
      <c r="F173" s="9">
        <v>1214154.7715</v>
      </c>
      <c r="G173" s="10">
        <f t="shared" si="2"/>
        <v>4956446.3066999996</v>
      </c>
    </row>
    <row r="174" spans="1:7" ht="13.8">
      <c r="A174" s="7">
        <v>169</v>
      </c>
      <c r="B174" s="8" t="s">
        <v>95</v>
      </c>
      <c r="C174" s="8" t="s">
        <v>488</v>
      </c>
      <c r="D174" s="9">
        <v>2388314.1220999998</v>
      </c>
      <c r="E174" s="9">
        <v>1579011.9391000001</v>
      </c>
      <c r="F174" s="9">
        <v>1287165.3160999999</v>
      </c>
      <c r="G174" s="10">
        <f t="shared" si="2"/>
        <v>5254491.3772999998</v>
      </c>
    </row>
    <row r="175" spans="1:7" ht="13.8">
      <c r="A175" s="7">
        <v>170</v>
      </c>
      <c r="B175" s="8" t="s">
        <v>95</v>
      </c>
      <c r="C175" s="8" t="s">
        <v>490</v>
      </c>
      <c r="D175" s="9">
        <v>3002081.8777999999</v>
      </c>
      <c r="E175" s="9">
        <v>1984798.8517</v>
      </c>
      <c r="F175" s="9">
        <v>1617951.1872</v>
      </c>
      <c r="G175" s="10">
        <f t="shared" si="2"/>
        <v>6604831.9166999999</v>
      </c>
    </row>
    <row r="176" spans="1:7" ht="13.8">
      <c r="A176" s="7">
        <v>171</v>
      </c>
      <c r="B176" s="8" t="s">
        <v>95</v>
      </c>
      <c r="C176" s="8" t="s">
        <v>492</v>
      </c>
      <c r="D176" s="9">
        <v>2873876.3786999998</v>
      </c>
      <c r="E176" s="9">
        <v>1900036.9639000001</v>
      </c>
      <c r="F176" s="9">
        <v>1548855.7235000001</v>
      </c>
      <c r="G176" s="10">
        <f t="shared" si="2"/>
        <v>6322769.0661000004</v>
      </c>
    </row>
    <row r="177" spans="1:7" ht="13.8">
      <c r="A177" s="7">
        <v>172</v>
      </c>
      <c r="B177" s="8" t="s">
        <v>95</v>
      </c>
      <c r="C177" s="8" t="s">
        <v>494</v>
      </c>
      <c r="D177" s="9">
        <v>1854275.3633999999</v>
      </c>
      <c r="E177" s="9">
        <v>1225937.1202</v>
      </c>
      <c r="F177" s="9">
        <v>999348.8345</v>
      </c>
      <c r="G177" s="10">
        <f t="shared" si="2"/>
        <v>4079561.3180999998</v>
      </c>
    </row>
    <row r="178" spans="1:7" ht="13.8">
      <c r="A178" s="7">
        <v>173</v>
      </c>
      <c r="B178" s="8" t="s">
        <v>95</v>
      </c>
      <c r="C178" s="8" t="s">
        <v>496</v>
      </c>
      <c r="D178" s="9">
        <v>2215064.6743999999</v>
      </c>
      <c r="E178" s="9">
        <v>1464469.6584999999</v>
      </c>
      <c r="F178" s="9">
        <v>1193793.7290000001</v>
      </c>
      <c r="G178" s="10">
        <f t="shared" si="2"/>
        <v>4873328.0619000001</v>
      </c>
    </row>
    <row r="179" spans="1:7" ht="13.8">
      <c r="A179" s="7">
        <v>174</v>
      </c>
      <c r="B179" s="8" t="s">
        <v>95</v>
      </c>
      <c r="C179" s="8" t="s">
        <v>498</v>
      </c>
      <c r="D179" s="9">
        <v>2548267.608</v>
      </c>
      <c r="E179" s="9">
        <v>1684763.7167</v>
      </c>
      <c r="F179" s="9">
        <v>1373371.1370000001</v>
      </c>
      <c r="G179" s="10">
        <f t="shared" si="2"/>
        <v>5606402.4616999999</v>
      </c>
    </row>
    <row r="180" spans="1:7" ht="13.8">
      <c r="A180" s="7">
        <v>175</v>
      </c>
      <c r="B180" s="8" t="s">
        <v>95</v>
      </c>
      <c r="C180" s="8" t="s">
        <v>500</v>
      </c>
      <c r="D180" s="9">
        <v>2921454.4413999999</v>
      </c>
      <c r="E180" s="9">
        <v>1931492.7629</v>
      </c>
      <c r="F180" s="9">
        <v>1574497.5900999999</v>
      </c>
      <c r="G180" s="10">
        <f t="shared" si="2"/>
        <v>6427444.7943999991</v>
      </c>
    </row>
    <row r="181" spans="1:7" ht="13.8">
      <c r="A181" s="7">
        <v>176</v>
      </c>
      <c r="B181" s="8" t="s">
        <v>95</v>
      </c>
      <c r="C181" s="8" t="s">
        <v>502</v>
      </c>
      <c r="D181" s="9">
        <v>2314241.6464</v>
      </c>
      <c r="E181" s="9">
        <v>1530039.6022999999</v>
      </c>
      <c r="F181" s="9">
        <v>1247244.4696</v>
      </c>
      <c r="G181" s="10">
        <f t="shared" si="2"/>
        <v>5091525.7182999998</v>
      </c>
    </row>
    <row r="182" spans="1:7" ht="13.8">
      <c r="A182" s="7">
        <v>177</v>
      </c>
      <c r="B182" s="8" t="s">
        <v>95</v>
      </c>
      <c r="C182" s="8" t="s">
        <v>504</v>
      </c>
      <c r="D182" s="9">
        <v>2466696.341</v>
      </c>
      <c r="E182" s="9">
        <v>1630833.6229999999</v>
      </c>
      <c r="F182" s="9">
        <v>1329408.8688999999</v>
      </c>
      <c r="G182" s="10">
        <f t="shared" si="2"/>
        <v>5426938.8328999998</v>
      </c>
    </row>
    <row r="183" spans="1:7" ht="13.8">
      <c r="A183" s="7">
        <v>178</v>
      </c>
      <c r="B183" s="8" t="s">
        <v>95</v>
      </c>
      <c r="C183" s="8" t="s">
        <v>506</v>
      </c>
      <c r="D183" s="9">
        <v>1931519.3655000001</v>
      </c>
      <c r="E183" s="9">
        <v>1277006.2826</v>
      </c>
      <c r="F183" s="9">
        <v>1040978.9532</v>
      </c>
      <c r="G183" s="10">
        <f t="shared" si="2"/>
        <v>4249504.6013000002</v>
      </c>
    </row>
    <row r="184" spans="1:7" ht="13.8">
      <c r="A184" s="7">
        <v>179</v>
      </c>
      <c r="B184" s="8" t="s">
        <v>95</v>
      </c>
      <c r="C184" s="8" t="s">
        <v>508</v>
      </c>
      <c r="D184" s="9">
        <v>2635530.9389999998</v>
      </c>
      <c r="E184" s="9">
        <v>1742457.0662</v>
      </c>
      <c r="F184" s="9">
        <v>1420401.1033999999</v>
      </c>
      <c r="G184" s="10">
        <f t="shared" si="2"/>
        <v>5798389.1085999999</v>
      </c>
    </row>
    <row r="185" spans="1:7" ht="13.8">
      <c r="A185" s="7">
        <v>180</v>
      </c>
      <c r="B185" s="8" t="s">
        <v>95</v>
      </c>
      <c r="C185" s="8" t="s">
        <v>510</v>
      </c>
      <c r="D185" s="9">
        <v>2274410.0126</v>
      </c>
      <c r="E185" s="9">
        <v>1503705.2834999999</v>
      </c>
      <c r="F185" s="9">
        <v>1225777.487</v>
      </c>
      <c r="G185" s="10">
        <f t="shared" si="2"/>
        <v>5003892.7830999997</v>
      </c>
    </row>
    <row r="186" spans="1:7" ht="13.8">
      <c r="A186" s="7">
        <v>181</v>
      </c>
      <c r="B186" s="8" t="s">
        <v>95</v>
      </c>
      <c r="C186" s="8" t="s">
        <v>512</v>
      </c>
      <c r="D186" s="9">
        <v>2506743.4940999998</v>
      </c>
      <c r="E186" s="9">
        <v>1657310.4302999999</v>
      </c>
      <c r="F186" s="9">
        <v>1350992.004</v>
      </c>
      <c r="G186" s="10">
        <f t="shared" si="2"/>
        <v>5515045.9283999996</v>
      </c>
    </row>
    <row r="187" spans="1:7" ht="13.8">
      <c r="A187" s="7">
        <v>182</v>
      </c>
      <c r="B187" s="8" t="s">
        <v>95</v>
      </c>
      <c r="C187" s="8" t="s">
        <v>514</v>
      </c>
      <c r="D187" s="9">
        <v>2373225.3582000001</v>
      </c>
      <c r="E187" s="9">
        <v>1569036.1414000001</v>
      </c>
      <c r="F187" s="9">
        <v>1279033.3315999999</v>
      </c>
      <c r="G187" s="10">
        <f t="shared" si="2"/>
        <v>5221294.8311999999</v>
      </c>
    </row>
    <row r="188" spans="1:7" ht="13.8">
      <c r="A188" s="7">
        <v>183</v>
      </c>
      <c r="B188" s="8" t="s">
        <v>95</v>
      </c>
      <c r="C188" s="8" t="s">
        <v>516</v>
      </c>
      <c r="D188" s="9">
        <v>2691938.1209999998</v>
      </c>
      <c r="E188" s="9">
        <v>1779750.1564</v>
      </c>
      <c r="F188" s="9">
        <v>1450801.3626000001</v>
      </c>
      <c r="G188" s="10">
        <f t="shared" si="2"/>
        <v>5922489.6400000006</v>
      </c>
    </row>
    <row r="189" spans="1:7" ht="13.8">
      <c r="A189" s="7">
        <v>184</v>
      </c>
      <c r="B189" s="8" t="s">
        <v>95</v>
      </c>
      <c r="C189" s="8" t="s">
        <v>518</v>
      </c>
      <c r="D189" s="9">
        <v>2529960.0337</v>
      </c>
      <c r="E189" s="9">
        <v>1672659.8321</v>
      </c>
      <c r="F189" s="9">
        <v>1363504.3969000001</v>
      </c>
      <c r="G189" s="10">
        <f t="shared" si="2"/>
        <v>5566124.2626999998</v>
      </c>
    </row>
    <row r="190" spans="1:7" ht="13.8">
      <c r="A190" s="7">
        <v>185</v>
      </c>
      <c r="B190" s="8" t="s">
        <v>95</v>
      </c>
      <c r="C190" s="8" t="s">
        <v>520</v>
      </c>
      <c r="D190" s="9">
        <v>2539933.7094999999</v>
      </c>
      <c r="E190" s="9">
        <v>1679253.8363000001</v>
      </c>
      <c r="F190" s="9">
        <v>1368879.6402</v>
      </c>
      <c r="G190" s="10">
        <f t="shared" si="2"/>
        <v>5588067.1860000007</v>
      </c>
    </row>
    <row r="191" spans="1:7" ht="13.8">
      <c r="A191" s="7">
        <v>186</v>
      </c>
      <c r="B191" s="8" t="s">
        <v>95</v>
      </c>
      <c r="C191" s="8" t="s">
        <v>522</v>
      </c>
      <c r="D191" s="9">
        <v>2801009.77</v>
      </c>
      <c r="E191" s="9">
        <v>1851861.875</v>
      </c>
      <c r="F191" s="9">
        <v>1509584.7705999999</v>
      </c>
      <c r="G191" s="10">
        <f t="shared" si="2"/>
        <v>6162456.4155999999</v>
      </c>
    </row>
    <row r="192" spans="1:7" ht="13.8">
      <c r="A192" s="7">
        <v>187</v>
      </c>
      <c r="B192" s="8" t="s">
        <v>96</v>
      </c>
      <c r="C192" s="8" t="s">
        <v>527</v>
      </c>
      <c r="D192" s="9">
        <v>1961438.4254999999</v>
      </c>
      <c r="E192" s="9">
        <v>1296786.9942000001</v>
      </c>
      <c r="F192" s="9">
        <v>1057103.6229000001</v>
      </c>
      <c r="G192" s="10">
        <f t="shared" si="2"/>
        <v>4315329.0426000003</v>
      </c>
    </row>
    <row r="193" spans="1:7" ht="13.8">
      <c r="A193" s="7">
        <v>188</v>
      </c>
      <c r="B193" s="8" t="s">
        <v>96</v>
      </c>
      <c r="C193" s="8" t="s">
        <v>529</v>
      </c>
      <c r="D193" s="9">
        <v>2137890.0597000001</v>
      </c>
      <c r="E193" s="9">
        <v>1413446.371</v>
      </c>
      <c r="F193" s="9">
        <v>1152201.0061999999</v>
      </c>
      <c r="G193" s="10">
        <f t="shared" si="2"/>
        <v>4703537.4369000001</v>
      </c>
    </row>
    <row r="194" spans="1:7" ht="13.8">
      <c r="A194" s="7">
        <v>189</v>
      </c>
      <c r="B194" s="8" t="s">
        <v>96</v>
      </c>
      <c r="C194" s="8" t="s">
        <v>531</v>
      </c>
      <c r="D194" s="9">
        <v>1827543.6939999999</v>
      </c>
      <c r="E194" s="9">
        <v>1208263.7226</v>
      </c>
      <c r="F194" s="9">
        <v>984941.98690000002</v>
      </c>
      <c r="G194" s="10">
        <f t="shared" si="2"/>
        <v>4020749.4035</v>
      </c>
    </row>
    <row r="195" spans="1:7" ht="13.8">
      <c r="A195" s="7">
        <v>190</v>
      </c>
      <c r="B195" s="8" t="s">
        <v>96</v>
      </c>
      <c r="C195" s="8" t="s">
        <v>533</v>
      </c>
      <c r="D195" s="9">
        <v>2626510.7439999999</v>
      </c>
      <c r="E195" s="9">
        <v>1736493.4472000001</v>
      </c>
      <c r="F195" s="9">
        <v>1415539.7319</v>
      </c>
      <c r="G195" s="10">
        <f t="shared" si="2"/>
        <v>5778543.9231000002</v>
      </c>
    </row>
    <row r="196" spans="1:7" ht="13.8">
      <c r="A196" s="7">
        <v>191</v>
      </c>
      <c r="B196" s="8" t="s">
        <v>96</v>
      </c>
      <c r="C196" s="8" t="s">
        <v>535</v>
      </c>
      <c r="D196" s="9">
        <v>2389716.6477999999</v>
      </c>
      <c r="E196" s="9">
        <v>1579939.2061000001</v>
      </c>
      <c r="F196" s="9">
        <v>1287921.1976999999</v>
      </c>
      <c r="G196" s="10">
        <f t="shared" si="2"/>
        <v>5257577.0515999999</v>
      </c>
    </row>
    <row r="197" spans="1:7" ht="13.8">
      <c r="A197" s="7">
        <v>192</v>
      </c>
      <c r="B197" s="8" t="s">
        <v>96</v>
      </c>
      <c r="C197" s="8" t="s">
        <v>537</v>
      </c>
      <c r="D197" s="9">
        <v>2447884.0858999998</v>
      </c>
      <c r="E197" s="9">
        <v>1618396.0733</v>
      </c>
      <c r="F197" s="9">
        <v>1319270.1346</v>
      </c>
      <c r="G197" s="10">
        <f t="shared" si="2"/>
        <v>5385550.2938000001</v>
      </c>
    </row>
    <row r="198" spans="1:7" ht="13.8">
      <c r="A198" s="7">
        <v>193</v>
      </c>
      <c r="B198" s="8" t="s">
        <v>96</v>
      </c>
      <c r="C198" s="8" t="s">
        <v>539</v>
      </c>
      <c r="D198" s="9">
        <v>2595208.8234000001</v>
      </c>
      <c r="E198" s="9">
        <v>1715798.47</v>
      </c>
      <c r="F198" s="9">
        <v>1398669.7790999999</v>
      </c>
      <c r="G198" s="10">
        <f t="shared" si="2"/>
        <v>5709677.0724999998</v>
      </c>
    </row>
    <row r="199" spans="1:7" ht="13.8">
      <c r="A199" s="7">
        <v>194</v>
      </c>
      <c r="B199" s="8" t="s">
        <v>96</v>
      </c>
      <c r="C199" s="8" t="s">
        <v>541</v>
      </c>
      <c r="D199" s="9">
        <v>2440831.8657999998</v>
      </c>
      <c r="E199" s="9">
        <v>1613733.5628</v>
      </c>
      <c r="F199" s="9">
        <v>1315469.3895</v>
      </c>
      <c r="G199" s="10">
        <f t="shared" ref="G199:G262" si="3">D199+E199+F199</f>
        <v>5370034.8180999998</v>
      </c>
    </row>
    <row r="200" spans="1:7" ht="13.8">
      <c r="A200" s="7">
        <v>195</v>
      </c>
      <c r="B200" s="8" t="s">
        <v>96</v>
      </c>
      <c r="C200" s="8" t="s">
        <v>543</v>
      </c>
      <c r="D200" s="9">
        <v>2296642.9119000002</v>
      </c>
      <c r="E200" s="9">
        <v>1518404.3607000001</v>
      </c>
      <c r="F200" s="9">
        <v>1237759.7538000001</v>
      </c>
      <c r="G200" s="10">
        <f t="shared" si="3"/>
        <v>5052807.0263999999</v>
      </c>
    </row>
    <row r="201" spans="1:7" ht="13.8">
      <c r="A201" s="7">
        <v>196</v>
      </c>
      <c r="B201" s="8" t="s">
        <v>96</v>
      </c>
      <c r="C201" s="8" t="s">
        <v>545</v>
      </c>
      <c r="D201" s="9">
        <v>2568159.3760000002</v>
      </c>
      <c r="E201" s="9">
        <v>1697914.9763</v>
      </c>
      <c r="F201" s="9">
        <v>1384091.6672</v>
      </c>
      <c r="G201" s="10">
        <f t="shared" si="3"/>
        <v>5650166.0195000004</v>
      </c>
    </row>
    <row r="202" spans="1:7" ht="13.8">
      <c r="A202" s="7">
        <v>197</v>
      </c>
      <c r="B202" s="8" t="s">
        <v>96</v>
      </c>
      <c r="C202" s="8" t="s">
        <v>547</v>
      </c>
      <c r="D202" s="9">
        <v>2158045.4109</v>
      </c>
      <c r="E202" s="9">
        <v>1426771.8962000001</v>
      </c>
      <c r="F202" s="9">
        <v>1163063.5928</v>
      </c>
      <c r="G202" s="10">
        <f t="shared" si="3"/>
        <v>4747880.8998999996</v>
      </c>
    </row>
    <row r="203" spans="1:7" ht="13.8">
      <c r="A203" s="7">
        <v>198</v>
      </c>
      <c r="B203" s="8" t="s">
        <v>96</v>
      </c>
      <c r="C203" s="8" t="s">
        <v>549</v>
      </c>
      <c r="D203" s="9">
        <v>2225697.4687999999</v>
      </c>
      <c r="E203" s="9">
        <v>1471499.4328000001</v>
      </c>
      <c r="F203" s="9">
        <v>1199524.1998000001</v>
      </c>
      <c r="G203" s="10">
        <f t="shared" si="3"/>
        <v>4896721.1014</v>
      </c>
    </row>
    <row r="204" spans="1:7" ht="13.8">
      <c r="A204" s="7">
        <v>199</v>
      </c>
      <c r="B204" s="8" t="s">
        <v>96</v>
      </c>
      <c r="C204" s="8" t="s">
        <v>551</v>
      </c>
      <c r="D204" s="9">
        <v>2038690.8487</v>
      </c>
      <c r="E204" s="9">
        <v>1347861.7239999999</v>
      </c>
      <c r="F204" s="9">
        <v>1098738.2801000001</v>
      </c>
      <c r="G204" s="10">
        <f t="shared" si="3"/>
        <v>4485290.8528000005</v>
      </c>
    </row>
    <row r="205" spans="1:7" ht="13.8">
      <c r="A205" s="7">
        <v>200</v>
      </c>
      <c r="B205" s="8" t="s">
        <v>96</v>
      </c>
      <c r="C205" s="8" t="s">
        <v>553</v>
      </c>
      <c r="D205" s="9">
        <v>1996622.5652000001</v>
      </c>
      <c r="E205" s="9">
        <v>1320048.6649</v>
      </c>
      <c r="F205" s="9">
        <v>1076065.8707000001</v>
      </c>
      <c r="G205" s="10">
        <f t="shared" si="3"/>
        <v>4392737.1008000001</v>
      </c>
    </row>
    <row r="206" spans="1:7" ht="13.8">
      <c r="A206" s="7">
        <v>201</v>
      </c>
      <c r="B206" s="8" t="s">
        <v>96</v>
      </c>
      <c r="C206" s="8" t="s">
        <v>555</v>
      </c>
      <c r="D206" s="9">
        <v>2166565.7755999998</v>
      </c>
      <c r="E206" s="9">
        <v>1432405.0571000001</v>
      </c>
      <c r="F206" s="9">
        <v>1167655.5841999999</v>
      </c>
      <c r="G206" s="10">
        <f t="shared" si="3"/>
        <v>4766626.4168999996</v>
      </c>
    </row>
    <row r="207" spans="1:7" ht="13.8">
      <c r="A207" s="7">
        <v>202</v>
      </c>
      <c r="B207" s="8" t="s">
        <v>96</v>
      </c>
      <c r="C207" s="8" t="s">
        <v>557</v>
      </c>
      <c r="D207" s="9">
        <v>1789242.2967999999</v>
      </c>
      <c r="E207" s="9">
        <v>1182941.1058</v>
      </c>
      <c r="F207" s="9">
        <v>964299.71470000001</v>
      </c>
      <c r="G207" s="10">
        <f t="shared" si="3"/>
        <v>3936483.1172999996</v>
      </c>
    </row>
    <row r="208" spans="1:7" ht="13.8">
      <c r="A208" s="7">
        <v>203</v>
      </c>
      <c r="B208" s="8" t="s">
        <v>96</v>
      </c>
      <c r="C208" s="8" t="s">
        <v>559</v>
      </c>
      <c r="D208" s="9">
        <v>2253688.9950000001</v>
      </c>
      <c r="E208" s="9">
        <v>1490005.7731999999</v>
      </c>
      <c r="F208" s="9">
        <v>1214610.0385</v>
      </c>
      <c r="G208" s="10">
        <f t="shared" si="3"/>
        <v>4958304.8066999996</v>
      </c>
    </row>
    <row r="209" spans="1:7" ht="13.8">
      <c r="A209" s="7">
        <v>204</v>
      </c>
      <c r="B209" s="8" t="s">
        <v>96</v>
      </c>
      <c r="C209" s="8" t="s">
        <v>561</v>
      </c>
      <c r="D209" s="9">
        <v>2369520.5723000001</v>
      </c>
      <c r="E209" s="9">
        <v>1566586.7563</v>
      </c>
      <c r="F209" s="9">
        <v>1277036.6629999999</v>
      </c>
      <c r="G209" s="10">
        <f t="shared" si="3"/>
        <v>5213143.9916000003</v>
      </c>
    </row>
    <row r="210" spans="1:7" ht="13.8">
      <c r="A210" s="7">
        <v>205</v>
      </c>
      <c r="B210" s="8" t="s">
        <v>96</v>
      </c>
      <c r="C210" s="8" t="s">
        <v>563</v>
      </c>
      <c r="D210" s="9">
        <v>3094524.8993000002</v>
      </c>
      <c r="E210" s="9">
        <v>2045916.706</v>
      </c>
      <c r="F210" s="9">
        <v>1667772.7119</v>
      </c>
      <c r="G210" s="10">
        <f t="shared" si="3"/>
        <v>6808214.3171999995</v>
      </c>
    </row>
    <row r="211" spans="1:7" ht="13.8">
      <c r="A211" s="7">
        <v>206</v>
      </c>
      <c r="B211" s="8" t="s">
        <v>96</v>
      </c>
      <c r="C211" s="8" t="s">
        <v>565</v>
      </c>
      <c r="D211" s="9">
        <v>2453077.7053999999</v>
      </c>
      <c r="E211" s="9">
        <v>1621829.7871000001</v>
      </c>
      <c r="F211" s="9">
        <v>1322069.1998000001</v>
      </c>
      <c r="G211" s="10">
        <f t="shared" si="3"/>
        <v>5396976.6922999993</v>
      </c>
    </row>
    <row r="212" spans="1:7" ht="13.8">
      <c r="A212" s="7">
        <v>207</v>
      </c>
      <c r="B212" s="8" t="s">
        <v>96</v>
      </c>
      <c r="C212" s="8" t="s">
        <v>567</v>
      </c>
      <c r="D212" s="9">
        <v>1945508.4642</v>
      </c>
      <c r="E212" s="9">
        <v>1286255.0466</v>
      </c>
      <c r="F212" s="9">
        <v>1048518.2807999999</v>
      </c>
      <c r="G212" s="10">
        <f t="shared" si="3"/>
        <v>4280281.7916000001</v>
      </c>
    </row>
    <row r="213" spans="1:7" ht="13.8">
      <c r="A213" s="7">
        <v>208</v>
      </c>
      <c r="B213" s="8" t="s">
        <v>96</v>
      </c>
      <c r="C213" s="8" t="s">
        <v>569</v>
      </c>
      <c r="D213" s="9">
        <v>2285946.5405000001</v>
      </c>
      <c r="E213" s="9">
        <v>1511332.5530000001</v>
      </c>
      <c r="F213" s="9">
        <v>1231995.0186999999</v>
      </c>
      <c r="G213" s="10">
        <f t="shared" si="3"/>
        <v>5029274.1122000003</v>
      </c>
    </row>
    <row r="214" spans="1:7" ht="13.8">
      <c r="A214" s="7">
        <v>209</v>
      </c>
      <c r="B214" s="8" t="s">
        <v>96</v>
      </c>
      <c r="C214" s="8" t="s">
        <v>571</v>
      </c>
      <c r="D214" s="9">
        <v>2840774.2527000001</v>
      </c>
      <c r="E214" s="9">
        <v>1878151.7974</v>
      </c>
      <c r="F214" s="9">
        <v>1531015.5625</v>
      </c>
      <c r="G214" s="10">
        <f t="shared" si="3"/>
        <v>6249941.6126000006</v>
      </c>
    </row>
    <row r="215" spans="1:7" ht="13.8">
      <c r="A215" s="7">
        <v>210</v>
      </c>
      <c r="B215" s="8" t="s">
        <v>96</v>
      </c>
      <c r="C215" s="8" t="s">
        <v>573</v>
      </c>
      <c r="D215" s="9">
        <v>2337790.7390000001</v>
      </c>
      <c r="E215" s="9">
        <v>1545608.8685000001</v>
      </c>
      <c r="F215" s="9">
        <v>1259936.0896000001</v>
      </c>
      <c r="G215" s="10">
        <f t="shared" si="3"/>
        <v>5143335.6971000005</v>
      </c>
    </row>
    <row r="216" spans="1:7" ht="13.8">
      <c r="A216" s="7">
        <v>211</v>
      </c>
      <c r="B216" s="8" t="s">
        <v>96</v>
      </c>
      <c r="C216" s="8" t="s">
        <v>575</v>
      </c>
      <c r="D216" s="9">
        <v>2245079.8807999999</v>
      </c>
      <c r="E216" s="9">
        <v>1484313.9364</v>
      </c>
      <c r="F216" s="9">
        <v>1209970.2161000001</v>
      </c>
      <c r="G216" s="10">
        <f t="shared" si="3"/>
        <v>4939364.0333000002</v>
      </c>
    </row>
    <row r="217" spans="1:7" ht="13.8">
      <c r="A217" s="7">
        <v>212</v>
      </c>
      <c r="B217" s="8" t="s">
        <v>97</v>
      </c>
      <c r="C217" s="8" t="s">
        <v>580</v>
      </c>
      <c r="D217" s="9">
        <v>2549438.5617999998</v>
      </c>
      <c r="E217" s="9">
        <v>1685537.882</v>
      </c>
      <c r="F217" s="9">
        <v>1374002.2143999999</v>
      </c>
      <c r="G217" s="10">
        <f t="shared" si="3"/>
        <v>5608978.6581999995</v>
      </c>
    </row>
    <row r="218" spans="1:7" ht="13.8">
      <c r="A218" s="7">
        <v>213</v>
      </c>
      <c r="B218" s="8" t="s">
        <v>97</v>
      </c>
      <c r="C218" s="8" t="s">
        <v>582</v>
      </c>
      <c r="D218" s="9">
        <v>2393918.8036000002</v>
      </c>
      <c r="E218" s="9">
        <v>1582717.4227</v>
      </c>
      <c r="F218" s="9">
        <v>1290185.9203000001</v>
      </c>
      <c r="G218" s="10">
        <f t="shared" si="3"/>
        <v>5266822.1466000006</v>
      </c>
    </row>
    <row r="219" spans="1:7" ht="13.8">
      <c r="A219" s="7">
        <v>214</v>
      </c>
      <c r="B219" s="8" t="s">
        <v>97</v>
      </c>
      <c r="C219" s="8" t="s">
        <v>584</v>
      </c>
      <c r="D219" s="9">
        <v>2414527.125</v>
      </c>
      <c r="E219" s="9">
        <v>1596342.4251000001</v>
      </c>
      <c r="F219" s="9">
        <v>1301292.6321</v>
      </c>
      <c r="G219" s="10">
        <f t="shared" si="3"/>
        <v>5312162.1821999997</v>
      </c>
    </row>
    <row r="220" spans="1:7" ht="13.8">
      <c r="A220" s="7">
        <v>215</v>
      </c>
      <c r="B220" s="8" t="s">
        <v>97</v>
      </c>
      <c r="C220" s="8" t="s">
        <v>97</v>
      </c>
      <c r="D220" s="9">
        <v>2328278.8328</v>
      </c>
      <c r="E220" s="9">
        <v>1539320.1591</v>
      </c>
      <c r="F220" s="9">
        <v>1254809.7137</v>
      </c>
      <c r="G220" s="10">
        <f t="shared" si="3"/>
        <v>5122408.7056</v>
      </c>
    </row>
    <row r="221" spans="1:7" ht="13.8">
      <c r="A221" s="7">
        <v>216</v>
      </c>
      <c r="B221" s="8" t="s">
        <v>97</v>
      </c>
      <c r="C221" s="8" t="s">
        <v>587</v>
      </c>
      <c r="D221" s="9">
        <v>2320723.4397999998</v>
      </c>
      <c r="E221" s="9">
        <v>1534324.9804</v>
      </c>
      <c r="F221" s="9">
        <v>1250737.7871000001</v>
      </c>
      <c r="G221" s="10">
        <f t="shared" si="3"/>
        <v>5105786.2072999999</v>
      </c>
    </row>
    <row r="222" spans="1:7" ht="13.8">
      <c r="A222" s="7">
        <v>217</v>
      </c>
      <c r="B222" s="8" t="s">
        <v>97</v>
      </c>
      <c r="C222" s="8" t="s">
        <v>589</v>
      </c>
      <c r="D222" s="9">
        <v>2412141.3213999998</v>
      </c>
      <c r="E222" s="9">
        <v>1594765.0730000001</v>
      </c>
      <c r="F222" s="9">
        <v>1300006.8197999999</v>
      </c>
      <c r="G222" s="10">
        <f t="shared" si="3"/>
        <v>5306913.2141999993</v>
      </c>
    </row>
    <row r="223" spans="1:7" ht="13.8">
      <c r="A223" s="7">
        <v>218</v>
      </c>
      <c r="B223" s="8" t="s">
        <v>97</v>
      </c>
      <c r="C223" s="8" t="s">
        <v>591</v>
      </c>
      <c r="D223" s="9">
        <v>2818403.3775999998</v>
      </c>
      <c r="E223" s="9">
        <v>1863361.4989</v>
      </c>
      <c r="F223" s="9">
        <v>1518958.9347000001</v>
      </c>
      <c r="G223" s="10">
        <f t="shared" si="3"/>
        <v>6200723.8111999994</v>
      </c>
    </row>
    <row r="224" spans="1:7" ht="13.8">
      <c r="A224" s="7">
        <v>219</v>
      </c>
      <c r="B224" s="8" t="s">
        <v>97</v>
      </c>
      <c r="C224" s="8" t="s">
        <v>593</v>
      </c>
      <c r="D224" s="9">
        <v>2496466.6222000001</v>
      </c>
      <c r="E224" s="9">
        <v>1650515.9708</v>
      </c>
      <c r="F224" s="9">
        <v>1345453.3552999999</v>
      </c>
      <c r="G224" s="10">
        <f t="shared" si="3"/>
        <v>5492435.9483000003</v>
      </c>
    </row>
    <row r="225" spans="1:7" ht="13.8">
      <c r="A225" s="7">
        <v>220</v>
      </c>
      <c r="B225" s="8" t="s">
        <v>97</v>
      </c>
      <c r="C225" s="8" t="s">
        <v>595</v>
      </c>
      <c r="D225" s="9">
        <v>2258704.1836000001</v>
      </c>
      <c r="E225" s="9">
        <v>1493321.5190000001</v>
      </c>
      <c r="F225" s="9">
        <v>1217312.9395000001</v>
      </c>
      <c r="G225" s="10">
        <f t="shared" si="3"/>
        <v>4969338.6421000008</v>
      </c>
    </row>
    <row r="226" spans="1:7" ht="13.8">
      <c r="A226" s="7">
        <v>221</v>
      </c>
      <c r="B226" s="8" t="s">
        <v>97</v>
      </c>
      <c r="C226" s="8" t="s">
        <v>597</v>
      </c>
      <c r="D226" s="9">
        <v>3137330.3401000001</v>
      </c>
      <c r="E226" s="9">
        <v>2074217.1299000001</v>
      </c>
      <c r="F226" s="9">
        <v>1690842.4071</v>
      </c>
      <c r="G226" s="10">
        <f t="shared" si="3"/>
        <v>6902389.8771000002</v>
      </c>
    </row>
    <row r="227" spans="1:7" ht="13.8">
      <c r="A227" s="7">
        <v>222</v>
      </c>
      <c r="B227" s="8" t="s">
        <v>97</v>
      </c>
      <c r="C227" s="8" t="s">
        <v>599</v>
      </c>
      <c r="D227" s="9">
        <v>2433894.0293999999</v>
      </c>
      <c r="E227" s="9">
        <v>1609146.676</v>
      </c>
      <c r="F227" s="9">
        <v>1311730.2908000001</v>
      </c>
      <c r="G227" s="10">
        <f t="shared" si="3"/>
        <v>5354770.9961999999</v>
      </c>
    </row>
    <row r="228" spans="1:7" ht="13.8">
      <c r="A228" s="7">
        <v>223</v>
      </c>
      <c r="B228" s="8" t="s">
        <v>97</v>
      </c>
      <c r="C228" s="8" t="s">
        <v>601</v>
      </c>
      <c r="D228" s="9">
        <v>2685615.1013000002</v>
      </c>
      <c r="E228" s="9">
        <v>1775569.75</v>
      </c>
      <c r="F228" s="9">
        <v>1447393.615</v>
      </c>
      <c r="G228" s="10">
        <f t="shared" si="3"/>
        <v>5908578.4663000004</v>
      </c>
    </row>
    <row r="229" spans="1:7" ht="13.8">
      <c r="A229" s="7">
        <v>224</v>
      </c>
      <c r="B229" s="8" t="s">
        <v>97</v>
      </c>
      <c r="C229" s="8" t="s">
        <v>602</v>
      </c>
      <c r="D229" s="9">
        <v>2941414.9035999998</v>
      </c>
      <c r="E229" s="9">
        <v>1944689.4391000001</v>
      </c>
      <c r="F229" s="9">
        <v>1585255.1425999999</v>
      </c>
      <c r="G229" s="10">
        <f t="shared" si="3"/>
        <v>6471359.4852999998</v>
      </c>
    </row>
    <row r="230" spans="1:7" ht="13.8">
      <c r="A230" s="7">
        <v>225</v>
      </c>
      <c r="B230" s="8" t="s">
        <v>98</v>
      </c>
      <c r="C230" s="8" t="s">
        <v>607</v>
      </c>
      <c r="D230" s="9">
        <v>3053813.7971000001</v>
      </c>
      <c r="E230" s="9">
        <v>2019000.9347999999</v>
      </c>
      <c r="F230" s="9">
        <v>1645831.746</v>
      </c>
      <c r="G230" s="10">
        <f t="shared" si="3"/>
        <v>6718646.4779000003</v>
      </c>
    </row>
    <row r="231" spans="1:7" ht="13.8">
      <c r="A231" s="7">
        <v>226</v>
      </c>
      <c r="B231" s="8" t="s">
        <v>98</v>
      </c>
      <c r="C231" s="8" t="s">
        <v>609</v>
      </c>
      <c r="D231" s="9">
        <v>2900458.6020999998</v>
      </c>
      <c r="E231" s="9">
        <v>1917611.5567000001</v>
      </c>
      <c r="F231" s="9">
        <v>1563182.0282999999</v>
      </c>
      <c r="G231" s="10">
        <f t="shared" si="3"/>
        <v>6381252.1871000007</v>
      </c>
    </row>
    <row r="232" spans="1:7" ht="13.8">
      <c r="A232" s="7">
        <v>227</v>
      </c>
      <c r="B232" s="8" t="s">
        <v>98</v>
      </c>
      <c r="C232" s="8" t="s">
        <v>610</v>
      </c>
      <c r="D232" s="9">
        <v>1919286.5817</v>
      </c>
      <c r="E232" s="9">
        <v>1268918.6899000001</v>
      </c>
      <c r="F232" s="9">
        <v>1034386.1793</v>
      </c>
      <c r="G232" s="10">
        <f t="shared" si="3"/>
        <v>4222591.4508999996</v>
      </c>
    </row>
    <row r="233" spans="1:7" ht="13.8">
      <c r="A233" s="7">
        <v>228</v>
      </c>
      <c r="B233" s="8" t="s">
        <v>98</v>
      </c>
      <c r="C233" s="8" t="s">
        <v>612</v>
      </c>
      <c r="D233" s="9">
        <v>1975962.0845999999</v>
      </c>
      <c r="E233" s="9">
        <v>1306389.1779</v>
      </c>
      <c r="F233" s="9">
        <v>1064931.0481</v>
      </c>
      <c r="G233" s="10">
        <f t="shared" si="3"/>
        <v>4347282.3106000004</v>
      </c>
    </row>
    <row r="234" spans="1:7" ht="13.8">
      <c r="A234" s="7">
        <v>229</v>
      </c>
      <c r="B234" s="8" t="s">
        <v>98</v>
      </c>
      <c r="C234" s="8" t="s">
        <v>614</v>
      </c>
      <c r="D234" s="9">
        <v>2365908.1316999998</v>
      </c>
      <c r="E234" s="9">
        <v>1564198.4243999999</v>
      </c>
      <c r="F234" s="9">
        <v>1275089.7631999999</v>
      </c>
      <c r="G234" s="10">
        <f t="shared" si="3"/>
        <v>5205196.3192999996</v>
      </c>
    </row>
    <row r="235" spans="1:7" ht="13.8">
      <c r="A235" s="7">
        <v>230</v>
      </c>
      <c r="B235" s="8" t="s">
        <v>98</v>
      </c>
      <c r="C235" s="8" t="s">
        <v>616</v>
      </c>
      <c r="D235" s="9">
        <v>2010936.3794</v>
      </c>
      <c r="E235" s="9">
        <v>1329512.1117</v>
      </c>
      <c r="F235" s="9">
        <v>1083780.2015</v>
      </c>
      <c r="G235" s="10">
        <f t="shared" si="3"/>
        <v>4424228.6926000006</v>
      </c>
    </row>
    <row r="236" spans="1:7" ht="13.8">
      <c r="A236" s="7">
        <v>231</v>
      </c>
      <c r="B236" s="8" t="s">
        <v>98</v>
      </c>
      <c r="C236" s="8" t="s">
        <v>618</v>
      </c>
      <c r="D236" s="9">
        <v>2012786.0044</v>
      </c>
      <c r="E236" s="9">
        <v>1330734.9742000001</v>
      </c>
      <c r="F236" s="9">
        <v>1084777.0441000001</v>
      </c>
      <c r="G236" s="10">
        <f t="shared" si="3"/>
        <v>4428298.0227000006</v>
      </c>
    </row>
    <row r="237" spans="1:7" ht="13.8">
      <c r="A237" s="7">
        <v>232</v>
      </c>
      <c r="B237" s="8" t="s">
        <v>98</v>
      </c>
      <c r="C237" s="8" t="s">
        <v>620</v>
      </c>
      <c r="D237" s="9">
        <v>2334999.5669</v>
      </c>
      <c r="E237" s="9">
        <v>1543763.5107</v>
      </c>
      <c r="F237" s="9">
        <v>1258431.8067000001</v>
      </c>
      <c r="G237" s="10">
        <f t="shared" si="3"/>
        <v>5137194.8843</v>
      </c>
    </row>
    <row r="238" spans="1:7" ht="13.8">
      <c r="A238" s="7">
        <v>233</v>
      </c>
      <c r="B238" s="8" t="s">
        <v>98</v>
      </c>
      <c r="C238" s="8" t="s">
        <v>622</v>
      </c>
      <c r="D238" s="9">
        <v>2569953.6242</v>
      </c>
      <c r="E238" s="9">
        <v>1699101.227</v>
      </c>
      <c r="F238" s="9">
        <v>1385058.6647999999</v>
      </c>
      <c r="G238" s="10">
        <f t="shared" si="3"/>
        <v>5654113.5159999989</v>
      </c>
    </row>
    <row r="239" spans="1:7" ht="13.8">
      <c r="A239" s="7">
        <v>234</v>
      </c>
      <c r="B239" s="8" t="s">
        <v>98</v>
      </c>
      <c r="C239" s="8" t="s">
        <v>624</v>
      </c>
      <c r="D239" s="9">
        <v>1870018.3879</v>
      </c>
      <c r="E239" s="9">
        <v>1236345.4763</v>
      </c>
      <c r="F239" s="9">
        <v>1007833.4283</v>
      </c>
      <c r="G239" s="10">
        <f t="shared" si="3"/>
        <v>4114197.2924999995</v>
      </c>
    </row>
    <row r="240" spans="1:7" ht="13.8">
      <c r="A240" s="7">
        <v>235</v>
      </c>
      <c r="B240" s="8" t="s">
        <v>98</v>
      </c>
      <c r="C240" s="8" t="s">
        <v>626</v>
      </c>
      <c r="D240" s="9">
        <v>3208743.0030999999</v>
      </c>
      <c r="E240" s="9">
        <v>2121430.9559999998</v>
      </c>
      <c r="F240" s="9">
        <v>1729329.7660999999</v>
      </c>
      <c r="G240" s="10">
        <f t="shared" si="3"/>
        <v>7059503.7251999993</v>
      </c>
    </row>
    <row r="241" spans="1:7" ht="13.8">
      <c r="A241" s="7">
        <v>236</v>
      </c>
      <c r="B241" s="8" t="s">
        <v>98</v>
      </c>
      <c r="C241" s="8" t="s">
        <v>628</v>
      </c>
      <c r="D241" s="9">
        <v>3302307.0399000002</v>
      </c>
      <c r="E241" s="9">
        <v>2183289.9593000002</v>
      </c>
      <c r="F241" s="9">
        <v>1779755.4541</v>
      </c>
      <c r="G241" s="10">
        <f t="shared" si="3"/>
        <v>7265352.4533000002</v>
      </c>
    </row>
    <row r="242" spans="1:7" ht="13.8">
      <c r="A242" s="7">
        <v>237</v>
      </c>
      <c r="B242" s="8" t="s">
        <v>98</v>
      </c>
      <c r="C242" s="8" t="s">
        <v>630</v>
      </c>
      <c r="D242" s="9">
        <v>2588372.2640999998</v>
      </c>
      <c r="E242" s="9">
        <v>1711278.5416000001</v>
      </c>
      <c r="F242" s="9">
        <v>1394985.2629</v>
      </c>
      <c r="G242" s="10">
        <f t="shared" si="3"/>
        <v>5694636.0686000008</v>
      </c>
    </row>
    <row r="243" spans="1:7" ht="13.8">
      <c r="A243" s="7">
        <v>238</v>
      </c>
      <c r="B243" s="8" t="s">
        <v>98</v>
      </c>
      <c r="C243" s="8" t="s">
        <v>632</v>
      </c>
      <c r="D243" s="9">
        <v>2468466.4663</v>
      </c>
      <c r="E243" s="9">
        <v>1632003.925</v>
      </c>
      <c r="F243" s="9">
        <v>1330362.8655999999</v>
      </c>
      <c r="G243" s="10">
        <f t="shared" si="3"/>
        <v>5430833.2569000004</v>
      </c>
    </row>
    <row r="244" spans="1:7" ht="13.8">
      <c r="A244" s="7">
        <v>239</v>
      </c>
      <c r="B244" s="8" t="s">
        <v>98</v>
      </c>
      <c r="C244" s="8" t="s">
        <v>634</v>
      </c>
      <c r="D244" s="9">
        <v>2694128.0422</v>
      </c>
      <c r="E244" s="9">
        <v>1781198.0026</v>
      </c>
      <c r="F244" s="9">
        <v>1451981.6054</v>
      </c>
      <c r="G244" s="10">
        <f t="shared" si="3"/>
        <v>5927307.6502</v>
      </c>
    </row>
    <row r="245" spans="1:7" ht="13.8">
      <c r="A245" s="7">
        <v>240</v>
      </c>
      <c r="B245" s="8" t="s">
        <v>98</v>
      </c>
      <c r="C245" s="8" t="s">
        <v>636</v>
      </c>
      <c r="D245" s="9">
        <v>2363309.9542999999</v>
      </c>
      <c r="E245" s="9">
        <v>1562480.6632999999</v>
      </c>
      <c r="F245" s="9">
        <v>1273689.4935000001</v>
      </c>
      <c r="G245" s="10">
        <f t="shared" si="3"/>
        <v>5199480.1110999994</v>
      </c>
    </row>
    <row r="246" spans="1:7" ht="13.8">
      <c r="A246" s="7">
        <v>241</v>
      </c>
      <c r="B246" s="8" t="s">
        <v>98</v>
      </c>
      <c r="C246" s="8" t="s">
        <v>638</v>
      </c>
      <c r="D246" s="9">
        <v>1938235.0696</v>
      </c>
      <c r="E246" s="9">
        <v>1281446.3086000001</v>
      </c>
      <c r="F246" s="9">
        <v>1044598.3353</v>
      </c>
      <c r="G246" s="10">
        <f t="shared" si="3"/>
        <v>4264279.7135000005</v>
      </c>
    </row>
    <row r="247" spans="1:7" ht="13.8">
      <c r="A247" s="7">
        <v>242</v>
      </c>
      <c r="B247" s="8" t="s">
        <v>98</v>
      </c>
      <c r="C247" s="8" t="s">
        <v>640</v>
      </c>
      <c r="D247" s="9">
        <v>2411938.003</v>
      </c>
      <c r="E247" s="9">
        <v>1594630.6509</v>
      </c>
      <c r="F247" s="9">
        <v>1299897.2427000001</v>
      </c>
      <c r="G247" s="10">
        <f t="shared" si="3"/>
        <v>5306465.8966000006</v>
      </c>
    </row>
    <row r="248" spans="1:7" ht="13.8">
      <c r="A248" s="7">
        <v>243</v>
      </c>
      <c r="B248" s="8" t="s">
        <v>99</v>
      </c>
      <c r="C248" s="8" t="s">
        <v>644</v>
      </c>
      <c r="D248" s="9">
        <v>2834078.4750999999</v>
      </c>
      <c r="E248" s="9">
        <v>1873724.9456</v>
      </c>
      <c r="F248" s="9">
        <v>1527406.9195999999</v>
      </c>
      <c r="G248" s="10">
        <f t="shared" si="3"/>
        <v>6235210.3402999993</v>
      </c>
    </row>
    <row r="249" spans="1:7" ht="13.8">
      <c r="A249" s="7">
        <v>244</v>
      </c>
      <c r="B249" s="8" t="s">
        <v>99</v>
      </c>
      <c r="C249" s="8" t="s">
        <v>646</v>
      </c>
      <c r="D249" s="9">
        <v>2156542.2108999998</v>
      </c>
      <c r="E249" s="9">
        <v>1425778.0693999999</v>
      </c>
      <c r="F249" s="9">
        <v>1162253.4535999999</v>
      </c>
      <c r="G249" s="10">
        <f t="shared" si="3"/>
        <v>4744573.7338999994</v>
      </c>
    </row>
    <row r="250" spans="1:7" ht="13.8">
      <c r="A250" s="7">
        <v>245</v>
      </c>
      <c r="B250" s="8" t="s">
        <v>99</v>
      </c>
      <c r="C250" s="8" t="s">
        <v>648</v>
      </c>
      <c r="D250" s="9">
        <v>2056232.6758999999</v>
      </c>
      <c r="E250" s="9">
        <v>1359459.3419000001</v>
      </c>
      <c r="F250" s="9">
        <v>1108192.3259999999</v>
      </c>
      <c r="G250" s="10">
        <f t="shared" si="3"/>
        <v>4523884.3437999999</v>
      </c>
    </row>
    <row r="251" spans="1:7" ht="13.8">
      <c r="A251" s="7">
        <v>246</v>
      </c>
      <c r="B251" s="8" t="s">
        <v>99</v>
      </c>
      <c r="C251" s="8" t="s">
        <v>650</v>
      </c>
      <c r="D251" s="9">
        <v>2123171.8679999998</v>
      </c>
      <c r="E251" s="9">
        <v>1403715.5737999999</v>
      </c>
      <c r="F251" s="9">
        <v>1144268.7389</v>
      </c>
      <c r="G251" s="10">
        <f t="shared" si="3"/>
        <v>4671156.1806999994</v>
      </c>
    </row>
    <row r="252" spans="1:7" ht="13.8">
      <c r="A252" s="7">
        <v>247</v>
      </c>
      <c r="B252" s="8" t="s">
        <v>99</v>
      </c>
      <c r="C252" s="8" t="s">
        <v>652</v>
      </c>
      <c r="D252" s="9">
        <v>2248852.7525999998</v>
      </c>
      <c r="E252" s="9">
        <v>1486808.3359000001</v>
      </c>
      <c r="F252" s="9">
        <v>1212003.5792</v>
      </c>
      <c r="G252" s="10">
        <f t="shared" si="3"/>
        <v>4947664.6677000001</v>
      </c>
    </row>
    <row r="253" spans="1:7" ht="13.8">
      <c r="A253" s="7">
        <v>248</v>
      </c>
      <c r="B253" s="8" t="s">
        <v>99</v>
      </c>
      <c r="C253" s="8" t="s">
        <v>654</v>
      </c>
      <c r="D253" s="9">
        <v>2292499.0817</v>
      </c>
      <c r="E253" s="9">
        <v>1515664.7054000001</v>
      </c>
      <c r="F253" s="9">
        <v>1235526.4653</v>
      </c>
      <c r="G253" s="10">
        <f t="shared" si="3"/>
        <v>5043690.2524000006</v>
      </c>
    </row>
    <row r="254" spans="1:7" ht="13.8">
      <c r="A254" s="7">
        <v>249</v>
      </c>
      <c r="B254" s="8" t="s">
        <v>99</v>
      </c>
      <c r="C254" s="8" t="s">
        <v>656</v>
      </c>
      <c r="D254" s="9">
        <v>1889033.4787000001</v>
      </c>
      <c r="E254" s="9">
        <v>1248917.1288000001</v>
      </c>
      <c r="F254" s="9">
        <v>1018081.4794</v>
      </c>
      <c r="G254" s="10">
        <f t="shared" si="3"/>
        <v>4156032.0869</v>
      </c>
    </row>
    <row r="255" spans="1:7" ht="13.8">
      <c r="A255" s="7">
        <v>250</v>
      </c>
      <c r="B255" s="8" t="s">
        <v>99</v>
      </c>
      <c r="C255" s="8" t="s">
        <v>658</v>
      </c>
      <c r="D255" s="9">
        <v>2327138.1302</v>
      </c>
      <c r="E255" s="9">
        <v>1538565.9941</v>
      </c>
      <c r="F255" s="9">
        <v>1254194.94</v>
      </c>
      <c r="G255" s="10">
        <f t="shared" si="3"/>
        <v>5119899.0643000007</v>
      </c>
    </row>
    <row r="256" spans="1:7" ht="13.8">
      <c r="A256" s="7">
        <v>251</v>
      </c>
      <c r="B256" s="8" t="s">
        <v>99</v>
      </c>
      <c r="C256" s="8" t="s">
        <v>660</v>
      </c>
      <c r="D256" s="9">
        <v>2489945.3001999999</v>
      </c>
      <c r="E256" s="9">
        <v>1646204.4587000001</v>
      </c>
      <c r="F256" s="9">
        <v>1341938.7339999999</v>
      </c>
      <c r="G256" s="10">
        <f t="shared" si="3"/>
        <v>5478088.4929</v>
      </c>
    </row>
    <row r="257" spans="1:7" ht="13.8">
      <c r="A257" s="7">
        <v>252</v>
      </c>
      <c r="B257" s="8" t="s">
        <v>99</v>
      </c>
      <c r="C257" s="8" t="s">
        <v>662</v>
      </c>
      <c r="D257" s="9">
        <v>2174269.0427999999</v>
      </c>
      <c r="E257" s="9">
        <v>1437498.0014</v>
      </c>
      <c r="F257" s="9">
        <v>1171807.2065999999</v>
      </c>
      <c r="G257" s="10">
        <f t="shared" si="3"/>
        <v>4783574.2507999996</v>
      </c>
    </row>
    <row r="258" spans="1:7" ht="13.8">
      <c r="A258" s="7">
        <v>253</v>
      </c>
      <c r="B258" s="8" t="s">
        <v>99</v>
      </c>
      <c r="C258" s="8" t="s">
        <v>664</v>
      </c>
      <c r="D258" s="9">
        <v>2330087.7777</v>
      </c>
      <c r="E258" s="9">
        <v>1540516.1264</v>
      </c>
      <c r="F258" s="9">
        <v>1255784.6321</v>
      </c>
      <c r="G258" s="10">
        <f t="shared" si="3"/>
        <v>5126388.5362</v>
      </c>
    </row>
    <row r="259" spans="1:7" ht="13.8">
      <c r="A259" s="7">
        <v>254</v>
      </c>
      <c r="B259" s="8" t="s">
        <v>99</v>
      </c>
      <c r="C259" s="8" t="s">
        <v>666</v>
      </c>
      <c r="D259" s="9">
        <v>1635163.0669</v>
      </c>
      <c r="E259" s="9">
        <v>1081073.0385</v>
      </c>
      <c r="F259" s="9">
        <v>881259.78339999996</v>
      </c>
      <c r="G259" s="10">
        <f t="shared" si="3"/>
        <v>3597495.8887999998</v>
      </c>
    </row>
    <row r="260" spans="1:7" ht="13.8">
      <c r="A260" s="7">
        <v>255</v>
      </c>
      <c r="B260" s="8" t="s">
        <v>99</v>
      </c>
      <c r="C260" s="8" t="s">
        <v>668</v>
      </c>
      <c r="D260" s="9">
        <v>2072458.8474999999</v>
      </c>
      <c r="E260" s="9">
        <v>1370187.1262000001</v>
      </c>
      <c r="F260" s="9">
        <v>1116937.3086000001</v>
      </c>
      <c r="G260" s="10">
        <f t="shared" si="3"/>
        <v>4559583.2823000001</v>
      </c>
    </row>
    <row r="261" spans="1:7" ht="13.8">
      <c r="A261" s="7">
        <v>256</v>
      </c>
      <c r="B261" s="8" t="s">
        <v>99</v>
      </c>
      <c r="C261" s="8" t="s">
        <v>670</v>
      </c>
      <c r="D261" s="9">
        <v>2022382.3143</v>
      </c>
      <c r="E261" s="9">
        <v>1337079.4864000001</v>
      </c>
      <c r="F261" s="9">
        <v>1089948.9087</v>
      </c>
      <c r="G261" s="10">
        <f t="shared" si="3"/>
        <v>4449410.7094000001</v>
      </c>
    </row>
    <row r="262" spans="1:7" ht="13.8">
      <c r="A262" s="7">
        <v>257</v>
      </c>
      <c r="B262" s="8" t="s">
        <v>99</v>
      </c>
      <c r="C262" s="8" t="s">
        <v>672</v>
      </c>
      <c r="D262" s="9">
        <v>2169032.3119999999</v>
      </c>
      <c r="E262" s="9">
        <v>1434035.7849999999</v>
      </c>
      <c r="F262" s="9">
        <v>1168984.9069000001</v>
      </c>
      <c r="G262" s="10">
        <f t="shared" si="3"/>
        <v>4772053.0038999999</v>
      </c>
    </row>
    <row r="263" spans="1:7" ht="13.8">
      <c r="A263" s="7">
        <v>258</v>
      </c>
      <c r="B263" s="8" t="s">
        <v>99</v>
      </c>
      <c r="C263" s="8" t="s">
        <v>674</v>
      </c>
      <c r="D263" s="9">
        <v>2108468.5844999999</v>
      </c>
      <c r="E263" s="9">
        <v>1393994.6329999999</v>
      </c>
      <c r="F263" s="9">
        <v>1136344.5064000001</v>
      </c>
      <c r="G263" s="10">
        <f t="shared" ref="G263:G326" si="4">D263+E263+F263</f>
        <v>4638807.7238999996</v>
      </c>
    </row>
    <row r="264" spans="1:7" ht="13.8">
      <c r="A264" s="7">
        <v>259</v>
      </c>
      <c r="B264" s="8" t="s">
        <v>100</v>
      </c>
      <c r="C264" s="8" t="s">
        <v>678</v>
      </c>
      <c r="D264" s="9">
        <v>2641219.9967999998</v>
      </c>
      <c r="E264" s="9">
        <v>1746218.3345000001</v>
      </c>
      <c r="F264" s="9">
        <v>1423467.1816</v>
      </c>
      <c r="G264" s="10">
        <f t="shared" si="4"/>
        <v>5810905.5128999995</v>
      </c>
    </row>
    <row r="265" spans="1:7" ht="13.8">
      <c r="A265" s="7">
        <v>260</v>
      </c>
      <c r="B265" s="8" t="s">
        <v>100</v>
      </c>
      <c r="C265" s="8" t="s">
        <v>680</v>
      </c>
      <c r="D265" s="9">
        <v>2225417.6641000002</v>
      </c>
      <c r="E265" s="9">
        <v>1471314.4424999999</v>
      </c>
      <c r="F265" s="9">
        <v>1199373.4010000001</v>
      </c>
      <c r="G265" s="10">
        <f t="shared" si="4"/>
        <v>4896105.5076000001</v>
      </c>
    </row>
    <row r="266" spans="1:7" ht="13.8">
      <c r="A266" s="7">
        <v>261</v>
      </c>
      <c r="B266" s="8" t="s">
        <v>100</v>
      </c>
      <c r="C266" s="8" t="s">
        <v>682</v>
      </c>
      <c r="D266" s="9">
        <v>3012338.6787</v>
      </c>
      <c r="E266" s="9">
        <v>1991580.0414</v>
      </c>
      <c r="F266" s="9">
        <v>1623479.0189</v>
      </c>
      <c r="G266" s="10">
        <f t="shared" si="4"/>
        <v>6627397.7390000001</v>
      </c>
    </row>
    <row r="267" spans="1:7" ht="13.8">
      <c r="A267" s="7">
        <v>262</v>
      </c>
      <c r="B267" s="8" t="s">
        <v>100</v>
      </c>
      <c r="C267" s="8" t="s">
        <v>684</v>
      </c>
      <c r="D267" s="9">
        <v>2831709.0137999998</v>
      </c>
      <c r="E267" s="9">
        <v>1872158.398</v>
      </c>
      <c r="F267" s="9">
        <v>1526129.9149</v>
      </c>
      <c r="G267" s="10">
        <f t="shared" si="4"/>
        <v>6229997.3267000001</v>
      </c>
    </row>
    <row r="268" spans="1:7" ht="13.8">
      <c r="A268" s="7">
        <v>263</v>
      </c>
      <c r="B268" s="8" t="s">
        <v>100</v>
      </c>
      <c r="C268" s="8" t="s">
        <v>686</v>
      </c>
      <c r="D268" s="9">
        <v>2737936.5090999999</v>
      </c>
      <c r="E268" s="9">
        <v>1810161.5681</v>
      </c>
      <c r="F268" s="9">
        <v>1475591.8744999999</v>
      </c>
      <c r="G268" s="10">
        <f t="shared" si="4"/>
        <v>6023689.9517000001</v>
      </c>
    </row>
    <row r="269" spans="1:7" ht="13.8">
      <c r="A269" s="7">
        <v>264</v>
      </c>
      <c r="B269" s="8" t="s">
        <v>100</v>
      </c>
      <c r="C269" s="8" t="s">
        <v>688</v>
      </c>
      <c r="D269" s="9">
        <v>2632439.1074000001</v>
      </c>
      <c r="E269" s="9">
        <v>1740412.9302000001</v>
      </c>
      <c r="F269" s="9">
        <v>1418734.7822</v>
      </c>
      <c r="G269" s="10">
        <f t="shared" si="4"/>
        <v>5791586.8198000006</v>
      </c>
    </row>
    <row r="270" spans="1:7" ht="13.8">
      <c r="A270" s="7">
        <v>265</v>
      </c>
      <c r="B270" s="8" t="s">
        <v>100</v>
      </c>
      <c r="C270" s="8" t="s">
        <v>690</v>
      </c>
      <c r="D270" s="9">
        <v>2657936.6896000002</v>
      </c>
      <c r="E270" s="9">
        <v>1757270.4224</v>
      </c>
      <c r="F270" s="9">
        <v>1432476.5271999999</v>
      </c>
      <c r="G270" s="10">
        <f t="shared" si="4"/>
        <v>5847683.6392000001</v>
      </c>
    </row>
    <row r="271" spans="1:7" ht="13.8">
      <c r="A271" s="7">
        <v>266</v>
      </c>
      <c r="B271" s="8" t="s">
        <v>100</v>
      </c>
      <c r="C271" s="8" t="s">
        <v>692</v>
      </c>
      <c r="D271" s="9">
        <v>2876730.8026999999</v>
      </c>
      <c r="E271" s="9">
        <v>1901924.14</v>
      </c>
      <c r="F271" s="9">
        <v>1550394.0955000001</v>
      </c>
      <c r="G271" s="10">
        <f t="shared" si="4"/>
        <v>6329049.0381999994</v>
      </c>
    </row>
    <row r="272" spans="1:7" ht="13.8">
      <c r="A272" s="7">
        <v>267</v>
      </c>
      <c r="B272" s="8" t="s">
        <v>100</v>
      </c>
      <c r="C272" s="8" t="s">
        <v>694</v>
      </c>
      <c r="D272" s="9">
        <v>2617613.1463000001</v>
      </c>
      <c r="E272" s="9">
        <v>1730610.8822000001</v>
      </c>
      <c r="F272" s="9">
        <v>1410744.4334</v>
      </c>
      <c r="G272" s="10">
        <f t="shared" si="4"/>
        <v>5758968.4618999995</v>
      </c>
    </row>
    <row r="273" spans="1:7" ht="13.8">
      <c r="A273" s="7">
        <v>268</v>
      </c>
      <c r="B273" s="8" t="s">
        <v>100</v>
      </c>
      <c r="C273" s="8" t="s">
        <v>696</v>
      </c>
      <c r="D273" s="9">
        <v>2447906.7659</v>
      </c>
      <c r="E273" s="9">
        <v>1618411.068</v>
      </c>
      <c r="F273" s="9">
        <v>1319282.3578000001</v>
      </c>
      <c r="G273" s="10">
        <f t="shared" si="4"/>
        <v>5385600.1917000003</v>
      </c>
    </row>
    <row r="274" spans="1:7" ht="13.8">
      <c r="A274" s="7">
        <v>269</v>
      </c>
      <c r="B274" s="8" t="s">
        <v>100</v>
      </c>
      <c r="C274" s="8" t="s">
        <v>698</v>
      </c>
      <c r="D274" s="9">
        <v>2562793.8361999998</v>
      </c>
      <c r="E274" s="9">
        <v>1694367.5989999999</v>
      </c>
      <c r="F274" s="9">
        <v>1381199.9468</v>
      </c>
      <c r="G274" s="10">
        <f t="shared" si="4"/>
        <v>5638361.3820000002</v>
      </c>
    </row>
    <row r="275" spans="1:7" ht="13.8">
      <c r="A275" s="7">
        <v>270</v>
      </c>
      <c r="B275" s="8" t="s">
        <v>100</v>
      </c>
      <c r="C275" s="8" t="s">
        <v>700</v>
      </c>
      <c r="D275" s="9">
        <v>2488293.1549</v>
      </c>
      <c r="E275" s="9">
        <v>1645112.1580999999</v>
      </c>
      <c r="F275" s="9">
        <v>1341048.3218</v>
      </c>
      <c r="G275" s="10">
        <f t="shared" si="4"/>
        <v>5474453.6348000001</v>
      </c>
    </row>
    <row r="276" spans="1:7" ht="13.8">
      <c r="A276" s="7">
        <v>271</v>
      </c>
      <c r="B276" s="8" t="s">
        <v>100</v>
      </c>
      <c r="C276" s="8" t="s">
        <v>702</v>
      </c>
      <c r="D276" s="9">
        <v>3222665.1486999998</v>
      </c>
      <c r="E276" s="9">
        <v>2130635.4547000001</v>
      </c>
      <c r="F276" s="9">
        <v>1736833.0098000001</v>
      </c>
      <c r="G276" s="10">
        <f t="shared" si="4"/>
        <v>7090133.6131999996</v>
      </c>
    </row>
    <row r="277" spans="1:7" ht="13.8">
      <c r="A277" s="7">
        <v>272</v>
      </c>
      <c r="B277" s="8" t="s">
        <v>100</v>
      </c>
      <c r="C277" s="8" t="s">
        <v>703</v>
      </c>
      <c r="D277" s="9">
        <v>2211201.5920000002</v>
      </c>
      <c r="E277" s="9">
        <v>1461915.6170000001</v>
      </c>
      <c r="F277" s="9">
        <v>1191711.7475999999</v>
      </c>
      <c r="G277" s="10">
        <f t="shared" si="4"/>
        <v>4864828.9566000002</v>
      </c>
    </row>
    <row r="278" spans="1:7" ht="13.8">
      <c r="A278" s="7">
        <v>273</v>
      </c>
      <c r="B278" s="8" t="s">
        <v>100</v>
      </c>
      <c r="C278" s="8" t="s">
        <v>705</v>
      </c>
      <c r="D278" s="9">
        <v>2447442.571</v>
      </c>
      <c r="E278" s="9">
        <v>1618104.1698</v>
      </c>
      <c r="F278" s="9">
        <v>1319032.1832000001</v>
      </c>
      <c r="G278" s="10">
        <f t="shared" si="4"/>
        <v>5384578.9239999996</v>
      </c>
    </row>
    <row r="279" spans="1:7" ht="13.8">
      <c r="A279" s="7">
        <v>274</v>
      </c>
      <c r="B279" s="8" t="s">
        <v>100</v>
      </c>
      <c r="C279" s="8" t="s">
        <v>707</v>
      </c>
      <c r="D279" s="9">
        <v>2779038.4059000001</v>
      </c>
      <c r="E279" s="9">
        <v>1837335.7095000001</v>
      </c>
      <c r="F279" s="9">
        <v>1497743.4565000001</v>
      </c>
      <c r="G279" s="10">
        <f t="shared" si="4"/>
        <v>6114117.5719000008</v>
      </c>
    </row>
    <row r="280" spans="1:7" ht="13.8">
      <c r="A280" s="7">
        <v>275</v>
      </c>
      <c r="B280" s="8" t="s">
        <v>100</v>
      </c>
      <c r="C280" s="8" t="s">
        <v>709</v>
      </c>
      <c r="D280" s="9">
        <v>2301427.8810999999</v>
      </c>
      <c r="E280" s="9">
        <v>1521567.8991</v>
      </c>
      <c r="F280" s="9">
        <v>1240338.5796999999</v>
      </c>
      <c r="G280" s="10">
        <f t="shared" si="4"/>
        <v>5063334.3598999996</v>
      </c>
    </row>
    <row r="281" spans="1:7" ht="13.8">
      <c r="A281" s="7">
        <v>276</v>
      </c>
      <c r="B281" s="8" t="s">
        <v>101</v>
      </c>
      <c r="C281" s="8" t="s">
        <v>714</v>
      </c>
      <c r="D281" s="9">
        <v>3671968.7126000002</v>
      </c>
      <c r="E281" s="9">
        <v>2427688.3779000002</v>
      </c>
      <c r="F281" s="9">
        <v>1978982.0464000001</v>
      </c>
      <c r="G281" s="10">
        <f t="shared" si="4"/>
        <v>8078639.1369000012</v>
      </c>
    </row>
    <row r="282" spans="1:7" ht="13.8">
      <c r="A282" s="7">
        <v>277</v>
      </c>
      <c r="B282" s="8" t="s">
        <v>101</v>
      </c>
      <c r="C282" s="8" t="s">
        <v>716</v>
      </c>
      <c r="D282" s="9">
        <v>2666702.9983999999</v>
      </c>
      <c r="E282" s="9">
        <v>1763066.1869000001</v>
      </c>
      <c r="F282" s="9">
        <v>1437201.0684</v>
      </c>
      <c r="G282" s="10">
        <f t="shared" si="4"/>
        <v>5866970.2537000002</v>
      </c>
    </row>
    <row r="283" spans="1:7" ht="13.8">
      <c r="A283" s="7">
        <v>278</v>
      </c>
      <c r="B283" s="8" t="s">
        <v>101</v>
      </c>
      <c r="C283" s="8" t="s">
        <v>718</v>
      </c>
      <c r="D283" s="9">
        <v>2683977.9783000001</v>
      </c>
      <c r="E283" s="9">
        <v>1774487.3811000001</v>
      </c>
      <c r="F283" s="9">
        <v>1446511.2989000001</v>
      </c>
      <c r="G283" s="10">
        <f t="shared" si="4"/>
        <v>5904976.6583000002</v>
      </c>
    </row>
    <row r="284" spans="1:7" ht="13.8">
      <c r="A284" s="7">
        <v>279</v>
      </c>
      <c r="B284" s="8" t="s">
        <v>101</v>
      </c>
      <c r="C284" s="8" t="s">
        <v>720</v>
      </c>
      <c r="D284" s="9">
        <v>2924556.1790999998</v>
      </c>
      <c r="E284" s="9">
        <v>1933543.4483</v>
      </c>
      <c r="F284" s="9">
        <v>1576169.2501000001</v>
      </c>
      <c r="G284" s="10">
        <f t="shared" si="4"/>
        <v>6434268.8774999995</v>
      </c>
    </row>
    <row r="285" spans="1:7" ht="13.8">
      <c r="A285" s="7">
        <v>280</v>
      </c>
      <c r="B285" s="8" t="s">
        <v>101</v>
      </c>
      <c r="C285" s="8" t="s">
        <v>722</v>
      </c>
      <c r="D285" s="9">
        <v>2844531.1327999998</v>
      </c>
      <c r="E285" s="9">
        <v>1880635.6240999999</v>
      </c>
      <c r="F285" s="9">
        <v>1533040.3069</v>
      </c>
      <c r="G285" s="10">
        <f t="shared" si="4"/>
        <v>6258207.0637999997</v>
      </c>
    </row>
    <row r="286" spans="1:7" ht="13.8">
      <c r="A286" s="7">
        <v>281</v>
      </c>
      <c r="B286" s="8" t="s">
        <v>101</v>
      </c>
      <c r="C286" s="8" t="s">
        <v>101</v>
      </c>
      <c r="D286" s="9">
        <v>3097333.0655999999</v>
      </c>
      <c r="E286" s="9">
        <v>2047773.2993999999</v>
      </c>
      <c r="F286" s="9">
        <v>1669286.1536000001</v>
      </c>
      <c r="G286" s="10">
        <f t="shared" si="4"/>
        <v>6814392.5186000001</v>
      </c>
    </row>
    <row r="287" spans="1:7" ht="13.8">
      <c r="A287" s="7">
        <v>282</v>
      </c>
      <c r="B287" s="8" t="s">
        <v>101</v>
      </c>
      <c r="C287" s="8" t="s">
        <v>725</v>
      </c>
      <c r="D287" s="9">
        <v>2428595.3393999999</v>
      </c>
      <c r="E287" s="9">
        <v>1605643.4957999999</v>
      </c>
      <c r="F287" s="9">
        <v>1308874.5985999999</v>
      </c>
      <c r="G287" s="10">
        <f t="shared" si="4"/>
        <v>5343113.4337999998</v>
      </c>
    </row>
    <row r="288" spans="1:7" ht="13.8">
      <c r="A288" s="7">
        <v>283</v>
      </c>
      <c r="B288" s="8" t="s">
        <v>101</v>
      </c>
      <c r="C288" s="8" t="s">
        <v>727</v>
      </c>
      <c r="D288" s="9">
        <v>2605115.8522999999</v>
      </c>
      <c r="E288" s="9">
        <v>1722348.4110999999</v>
      </c>
      <c r="F288" s="9">
        <v>1404009.1036</v>
      </c>
      <c r="G288" s="10">
        <f t="shared" si="4"/>
        <v>5731473.3669999996</v>
      </c>
    </row>
    <row r="289" spans="1:7" ht="13.8">
      <c r="A289" s="7">
        <v>284</v>
      </c>
      <c r="B289" s="8" t="s">
        <v>101</v>
      </c>
      <c r="C289" s="8" t="s">
        <v>729</v>
      </c>
      <c r="D289" s="9">
        <v>2375038.6091</v>
      </c>
      <c r="E289" s="9">
        <v>1570234.9556</v>
      </c>
      <c r="F289" s="9">
        <v>1280010.5706</v>
      </c>
      <c r="G289" s="10">
        <f t="shared" si="4"/>
        <v>5225284.1353000002</v>
      </c>
    </row>
    <row r="290" spans="1:7" ht="13.8">
      <c r="A290" s="7">
        <v>285</v>
      </c>
      <c r="B290" s="8" t="s">
        <v>101</v>
      </c>
      <c r="C290" s="8" t="s">
        <v>731</v>
      </c>
      <c r="D290" s="9">
        <v>2252423.4558000001</v>
      </c>
      <c r="E290" s="9">
        <v>1489169.0734999999</v>
      </c>
      <c r="F290" s="9">
        <v>1213927.9849</v>
      </c>
      <c r="G290" s="10">
        <f t="shared" si="4"/>
        <v>4955520.5142000001</v>
      </c>
    </row>
    <row r="291" spans="1:7" ht="13.8">
      <c r="A291" s="7">
        <v>286</v>
      </c>
      <c r="B291" s="8" t="s">
        <v>101</v>
      </c>
      <c r="C291" s="8" t="s">
        <v>733</v>
      </c>
      <c r="D291" s="9">
        <v>3074192.7250000001</v>
      </c>
      <c r="E291" s="9">
        <v>2032474.2757999999</v>
      </c>
      <c r="F291" s="9">
        <v>1656814.8277</v>
      </c>
      <c r="G291" s="10">
        <f t="shared" si="4"/>
        <v>6763481.8285000008</v>
      </c>
    </row>
    <row r="292" spans="1:7" ht="13.8">
      <c r="A292" s="7">
        <v>287</v>
      </c>
      <c r="B292" s="8" t="s">
        <v>102</v>
      </c>
      <c r="C292" s="8" t="s">
        <v>738</v>
      </c>
      <c r="D292" s="9">
        <v>2403084.6949</v>
      </c>
      <c r="E292" s="9">
        <v>1588777.3674999999</v>
      </c>
      <c r="F292" s="9">
        <v>1295125.8137999999</v>
      </c>
      <c r="G292" s="10">
        <f t="shared" si="4"/>
        <v>5286987.8761999998</v>
      </c>
    </row>
    <row r="293" spans="1:7" ht="13.8">
      <c r="A293" s="7">
        <v>288</v>
      </c>
      <c r="B293" s="8" t="s">
        <v>102</v>
      </c>
      <c r="C293" s="8" t="s">
        <v>740</v>
      </c>
      <c r="D293" s="9">
        <v>2261423.8287</v>
      </c>
      <c r="E293" s="9">
        <v>1495119.5874000001</v>
      </c>
      <c r="F293" s="9">
        <v>1218778.6734</v>
      </c>
      <c r="G293" s="10">
        <f t="shared" si="4"/>
        <v>4975322.0894999998</v>
      </c>
    </row>
    <row r="294" spans="1:7" ht="13.8">
      <c r="A294" s="7">
        <v>289</v>
      </c>
      <c r="B294" s="8" t="s">
        <v>102</v>
      </c>
      <c r="C294" s="8" t="s">
        <v>742</v>
      </c>
      <c r="D294" s="9">
        <v>2077546.5024000001</v>
      </c>
      <c r="E294" s="9">
        <v>1373550.7825</v>
      </c>
      <c r="F294" s="9">
        <v>1119679.2649000001</v>
      </c>
      <c r="G294" s="10">
        <f t="shared" si="4"/>
        <v>4570776.5498000002</v>
      </c>
    </row>
    <row r="295" spans="1:7" ht="13.8">
      <c r="A295" s="7">
        <v>290</v>
      </c>
      <c r="B295" s="8" t="s">
        <v>102</v>
      </c>
      <c r="C295" s="8" t="s">
        <v>744</v>
      </c>
      <c r="D295" s="9">
        <v>2209630.9698999999</v>
      </c>
      <c r="E295" s="9">
        <v>1460877.2146999999</v>
      </c>
      <c r="F295" s="9">
        <v>1190865.2716999999</v>
      </c>
      <c r="G295" s="10">
        <f t="shared" si="4"/>
        <v>4861373.4562999997</v>
      </c>
    </row>
    <row r="296" spans="1:7" ht="13.8">
      <c r="A296" s="7">
        <v>291</v>
      </c>
      <c r="B296" s="8" t="s">
        <v>102</v>
      </c>
      <c r="C296" s="8" t="s">
        <v>746</v>
      </c>
      <c r="D296" s="9">
        <v>2369401.2302000001</v>
      </c>
      <c r="E296" s="9">
        <v>1566507.8543</v>
      </c>
      <c r="F296" s="9">
        <v>1276972.3444000001</v>
      </c>
      <c r="G296" s="10">
        <f t="shared" si="4"/>
        <v>5212881.4288999997</v>
      </c>
    </row>
    <row r="297" spans="1:7" ht="13.8">
      <c r="A297" s="7">
        <v>292</v>
      </c>
      <c r="B297" s="8" t="s">
        <v>102</v>
      </c>
      <c r="C297" s="8" t="s">
        <v>748</v>
      </c>
      <c r="D297" s="9">
        <v>2377335.1068000002</v>
      </c>
      <c r="E297" s="9">
        <v>1571753.264</v>
      </c>
      <c r="F297" s="9">
        <v>1281248.2520999999</v>
      </c>
      <c r="G297" s="10">
        <f t="shared" si="4"/>
        <v>5230336.6228999998</v>
      </c>
    </row>
    <row r="298" spans="1:7" ht="13.8">
      <c r="A298" s="7">
        <v>293</v>
      </c>
      <c r="B298" s="8" t="s">
        <v>102</v>
      </c>
      <c r="C298" s="8" t="s">
        <v>750</v>
      </c>
      <c r="D298" s="9">
        <v>2127840.3062</v>
      </c>
      <c r="E298" s="9">
        <v>1406802.0688</v>
      </c>
      <c r="F298" s="9">
        <v>1146784.7612999999</v>
      </c>
      <c r="G298" s="10">
        <f t="shared" si="4"/>
        <v>4681427.1362999994</v>
      </c>
    </row>
    <row r="299" spans="1:7" ht="13.8">
      <c r="A299" s="7">
        <v>294</v>
      </c>
      <c r="B299" s="8" t="s">
        <v>102</v>
      </c>
      <c r="C299" s="8" t="s">
        <v>752</v>
      </c>
      <c r="D299" s="9">
        <v>2253823.5803</v>
      </c>
      <c r="E299" s="9">
        <v>1490094.753</v>
      </c>
      <c r="F299" s="9">
        <v>1214682.5723000001</v>
      </c>
      <c r="G299" s="10">
        <f t="shared" si="4"/>
        <v>4958600.9056000002</v>
      </c>
    </row>
    <row r="300" spans="1:7" ht="13.8">
      <c r="A300" s="7">
        <v>295</v>
      </c>
      <c r="B300" s="8" t="s">
        <v>102</v>
      </c>
      <c r="C300" s="8" t="s">
        <v>754</v>
      </c>
      <c r="D300" s="9">
        <v>2535733.8110000002</v>
      </c>
      <c r="E300" s="9">
        <v>1676477.1118999999</v>
      </c>
      <c r="F300" s="9">
        <v>1366616.1340999999</v>
      </c>
      <c r="G300" s="10">
        <f t="shared" si="4"/>
        <v>5578827.057</v>
      </c>
    </row>
    <row r="301" spans="1:7" ht="13.8">
      <c r="A301" s="7">
        <v>296</v>
      </c>
      <c r="B301" s="8" t="s">
        <v>102</v>
      </c>
      <c r="C301" s="8" t="s">
        <v>756</v>
      </c>
      <c r="D301" s="9">
        <v>2241233.7976000002</v>
      </c>
      <c r="E301" s="9">
        <v>1481771.1338</v>
      </c>
      <c r="F301" s="9">
        <v>1207897.3962999999</v>
      </c>
      <c r="G301" s="10">
        <f t="shared" si="4"/>
        <v>4930902.3277000003</v>
      </c>
    </row>
    <row r="302" spans="1:7" ht="13.8">
      <c r="A302" s="7">
        <v>297</v>
      </c>
      <c r="B302" s="8" t="s">
        <v>102</v>
      </c>
      <c r="C302" s="8" t="s">
        <v>758</v>
      </c>
      <c r="D302" s="9">
        <v>2764467.8259000001</v>
      </c>
      <c r="E302" s="9">
        <v>1827702.5044</v>
      </c>
      <c r="F302" s="9">
        <v>1489890.7435000001</v>
      </c>
      <c r="G302" s="10">
        <f t="shared" si="4"/>
        <v>6082061.0737999994</v>
      </c>
    </row>
    <row r="303" spans="1:7" ht="13.8">
      <c r="A303" s="7">
        <v>298</v>
      </c>
      <c r="B303" s="8" t="s">
        <v>102</v>
      </c>
      <c r="C303" s="8" t="s">
        <v>760</v>
      </c>
      <c r="D303" s="9">
        <v>2347849.7607</v>
      </c>
      <c r="E303" s="9">
        <v>1552259.2982999999</v>
      </c>
      <c r="F303" s="9">
        <v>1265357.3295</v>
      </c>
      <c r="G303" s="10">
        <f t="shared" si="4"/>
        <v>5165466.3884999994</v>
      </c>
    </row>
    <row r="304" spans="1:7" ht="13.8">
      <c r="A304" s="7">
        <v>299</v>
      </c>
      <c r="B304" s="8" t="s">
        <v>102</v>
      </c>
      <c r="C304" s="8" t="s">
        <v>762</v>
      </c>
      <c r="D304" s="9">
        <v>2120986.6845999998</v>
      </c>
      <c r="E304" s="9">
        <v>1402270.8598</v>
      </c>
      <c r="F304" s="9">
        <v>1143091.0495</v>
      </c>
      <c r="G304" s="10">
        <f t="shared" si="4"/>
        <v>4666348.5938999997</v>
      </c>
    </row>
    <row r="305" spans="1:7" ht="13.8">
      <c r="A305" s="7">
        <v>300</v>
      </c>
      <c r="B305" s="8" t="s">
        <v>102</v>
      </c>
      <c r="C305" s="8" t="s">
        <v>764</v>
      </c>
      <c r="D305" s="9">
        <v>2064065.5153999999</v>
      </c>
      <c r="E305" s="9">
        <v>1364637.9517999999</v>
      </c>
      <c r="F305" s="9">
        <v>1112413.7805000001</v>
      </c>
      <c r="G305" s="10">
        <f t="shared" si="4"/>
        <v>4541117.2477000002</v>
      </c>
    </row>
    <row r="306" spans="1:7" ht="13.8">
      <c r="A306" s="7">
        <v>301</v>
      </c>
      <c r="B306" s="8" t="s">
        <v>102</v>
      </c>
      <c r="C306" s="8" t="s">
        <v>766</v>
      </c>
      <c r="D306" s="9">
        <v>1838755.1868</v>
      </c>
      <c r="E306" s="9">
        <v>1215676.0981000001</v>
      </c>
      <c r="F306" s="9">
        <v>990984.34310000006</v>
      </c>
      <c r="G306" s="10">
        <f t="shared" si="4"/>
        <v>4045415.6280000005</v>
      </c>
    </row>
    <row r="307" spans="1:7" ht="13.8">
      <c r="A307" s="7">
        <v>302</v>
      </c>
      <c r="B307" s="8" t="s">
        <v>102</v>
      </c>
      <c r="C307" s="8" t="s">
        <v>768</v>
      </c>
      <c r="D307" s="9">
        <v>1993186.6074999999</v>
      </c>
      <c r="E307" s="9">
        <v>1317777.013</v>
      </c>
      <c r="F307" s="9">
        <v>1074214.0852000001</v>
      </c>
      <c r="G307" s="10">
        <f t="shared" si="4"/>
        <v>4385177.7057000007</v>
      </c>
    </row>
    <row r="308" spans="1:7" ht="13.8">
      <c r="A308" s="7">
        <v>303</v>
      </c>
      <c r="B308" s="8" t="s">
        <v>102</v>
      </c>
      <c r="C308" s="8" t="s">
        <v>770</v>
      </c>
      <c r="D308" s="9">
        <v>2339929.5809999998</v>
      </c>
      <c r="E308" s="9">
        <v>1547022.9443000001</v>
      </c>
      <c r="F308" s="9">
        <v>1261088.8036</v>
      </c>
      <c r="G308" s="10">
        <f t="shared" si="4"/>
        <v>5148041.3289000001</v>
      </c>
    </row>
    <row r="309" spans="1:7" ht="13.8">
      <c r="A309" s="7">
        <v>304</v>
      </c>
      <c r="B309" s="8" t="s">
        <v>102</v>
      </c>
      <c r="C309" s="8" t="s">
        <v>772</v>
      </c>
      <c r="D309" s="9">
        <v>2532698.4304</v>
      </c>
      <c r="E309" s="9">
        <v>1674470.298</v>
      </c>
      <c r="F309" s="9">
        <v>1364980.2368000001</v>
      </c>
      <c r="G309" s="10">
        <f t="shared" si="4"/>
        <v>5572148.9651999995</v>
      </c>
    </row>
    <row r="310" spans="1:7" ht="13.8">
      <c r="A310" s="7">
        <v>305</v>
      </c>
      <c r="B310" s="8" t="s">
        <v>102</v>
      </c>
      <c r="C310" s="8" t="s">
        <v>774</v>
      </c>
      <c r="D310" s="9">
        <v>2219014.4287999999</v>
      </c>
      <c r="E310" s="9">
        <v>1467081.0023000001</v>
      </c>
      <c r="F310" s="9">
        <v>1195922.4217999999</v>
      </c>
      <c r="G310" s="10">
        <f t="shared" si="4"/>
        <v>4882017.8528999994</v>
      </c>
    </row>
    <row r="311" spans="1:7" ht="13.8">
      <c r="A311" s="7">
        <v>306</v>
      </c>
      <c r="B311" s="8" t="s">
        <v>102</v>
      </c>
      <c r="C311" s="8" t="s">
        <v>776</v>
      </c>
      <c r="D311" s="9">
        <v>1971361.8905</v>
      </c>
      <c r="E311" s="9">
        <v>1303347.8019000001</v>
      </c>
      <c r="F311" s="9">
        <v>1062451.8054</v>
      </c>
      <c r="G311" s="10">
        <f t="shared" si="4"/>
        <v>4337161.4978</v>
      </c>
    </row>
    <row r="312" spans="1:7" ht="13.8">
      <c r="A312" s="7">
        <v>307</v>
      </c>
      <c r="B312" s="8" t="s">
        <v>102</v>
      </c>
      <c r="C312" s="8" t="s">
        <v>778</v>
      </c>
      <c r="D312" s="9">
        <v>2168227.1908999998</v>
      </c>
      <c r="E312" s="9">
        <v>1433503.4865999999</v>
      </c>
      <c r="F312" s="9">
        <v>1168550.9924999999</v>
      </c>
      <c r="G312" s="10">
        <f t="shared" si="4"/>
        <v>4770281.67</v>
      </c>
    </row>
    <row r="313" spans="1:7" ht="13.8">
      <c r="A313" s="7">
        <v>308</v>
      </c>
      <c r="B313" s="8" t="s">
        <v>102</v>
      </c>
      <c r="C313" s="8" t="s">
        <v>780</v>
      </c>
      <c r="D313" s="9">
        <v>2109214.7938999999</v>
      </c>
      <c r="E313" s="9">
        <v>1394487.9824000001</v>
      </c>
      <c r="F313" s="9">
        <v>1136746.6706999999</v>
      </c>
      <c r="G313" s="10">
        <f t="shared" si="4"/>
        <v>4640449.4469999997</v>
      </c>
    </row>
    <row r="314" spans="1:7" ht="13.8">
      <c r="A314" s="7">
        <v>309</v>
      </c>
      <c r="B314" s="8" t="s">
        <v>102</v>
      </c>
      <c r="C314" s="8" t="s">
        <v>782</v>
      </c>
      <c r="D314" s="9">
        <v>2040155.0035999999</v>
      </c>
      <c r="E314" s="9">
        <v>1348829.7365999999</v>
      </c>
      <c r="F314" s="9">
        <v>1099527.3762000001</v>
      </c>
      <c r="G314" s="10">
        <f t="shared" si="4"/>
        <v>4488512.1163999997</v>
      </c>
    </row>
    <row r="315" spans="1:7" ht="13.8">
      <c r="A315" s="7">
        <v>310</v>
      </c>
      <c r="B315" s="8" t="s">
        <v>102</v>
      </c>
      <c r="C315" s="8" t="s">
        <v>784</v>
      </c>
      <c r="D315" s="9">
        <v>2110513.4896999998</v>
      </c>
      <c r="E315" s="9">
        <v>1395346.6033000001</v>
      </c>
      <c r="F315" s="9">
        <v>1137446.5937999999</v>
      </c>
      <c r="G315" s="10">
        <f t="shared" si="4"/>
        <v>4643306.6867999993</v>
      </c>
    </row>
    <row r="316" spans="1:7" ht="13.8">
      <c r="A316" s="7">
        <v>311</v>
      </c>
      <c r="B316" s="8" t="s">
        <v>102</v>
      </c>
      <c r="C316" s="8" t="s">
        <v>786</v>
      </c>
      <c r="D316" s="9">
        <v>2129841.3132000002</v>
      </c>
      <c r="E316" s="9">
        <v>1408125.0162</v>
      </c>
      <c r="F316" s="9">
        <v>1147863.1901</v>
      </c>
      <c r="G316" s="10">
        <f t="shared" si="4"/>
        <v>4685829.5195000004</v>
      </c>
    </row>
    <row r="317" spans="1:7" ht="13.8">
      <c r="A317" s="7">
        <v>312</v>
      </c>
      <c r="B317" s="8" t="s">
        <v>102</v>
      </c>
      <c r="C317" s="8" t="s">
        <v>788</v>
      </c>
      <c r="D317" s="9">
        <v>2265789.1195</v>
      </c>
      <c r="E317" s="9">
        <v>1498005.6592999999</v>
      </c>
      <c r="F317" s="9">
        <v>1221131.3166</v>
      </c>
      <c r="G317" s="10">
        <f t="shared" si="4"/>
        <v>4984926.0954</v>
      </c>
    </row>
    <row r="318" spans="1:7" ht="13.8">
      <c r="A318" s="7">
        <v>313</v>
      </c>
      <c r="B318" s="8" t="s">
        <v>102</v>
      </c>
      <c r="C318" s="8" t="s">
        <v>790</v>
      </c>
      <c r="D318" s="9">
        <v>2026940.1638</v>
      </c>
      <c r="E318" s="9">
        <v>1340092.8666000001</v>
      </c>
      <c r="F318" s="9">
        <v>1092405.33</v>
      </c>
      <c r="G318" s="10">
        <f t="shared" si="4"/>
        <v>4459438.3604000006</v>
      </c>
    </row>
    <row r="319" spans="1:7" ht="13.8">
      <c r="A319" s="7">
        <v>314</v>
      </c>
      <c r="B319" s="8" t="s">
        <v>103</v>
      </c>
      <c r="C319" s="8" t="s">
        <v>795</v>
      </c>
      <c r="D319" s="9">
        <v>2116689.3786999998</v>
      </c>
      <c r="E319" s="9">
        <v>1399429.7356</v>
      </c>
      <c r="F319" s="9">
        <v>1140775.0464000001</v>
      </c>
      <c r="G319" s="10">
        <f t="shared" si="4"/>
        <v>4656894.1606999999</v>
      </c>
    </row>
    <row r="320" spans="1:7" ht="13.8">
      <c r="A320" s="7">
        <v>315</v>
      </c>
      <c r="B320" s="8" t="s">
        <v>103</v>
      </c>
      <c r="C320" s="8" t="s">
        <v>797</v>
      </c>
      <c r="D320" s="9">
        <v>2503432.307</v>
      </c>
      <c r="E320" s="9">
        <v>1655121.2694000001</v>
      </c>
      <c r="F320" s="9">
        <v>1349207.4627</v>
      </c>
      <c r="G320" s="10">
        <f t="shared" si="4"/>
        <v>5507761.0391000006</v>
      </c>
    </row>
    <row r="321" spans="1:7" ht="13.8">
      <c r="A321" s="7">
        <v>316</v>
      </c>
      <c r="B321" s="8" t="s">
        <v>103</v>
      </c>
      <c r="C321" s="8" t="s">
        <v>799</v>
      </c>
      <c r="D321" s="9">
        <v>3106827.7667999999</v>
      </c>
      <c r="E321" s="9">
        <v>2054050.6339</v>
      </c>
      <c r="F321" s="9">
        <v>1674403.2568999999</v>
      </c>
      <c r="G321" s="10">
        <f t="shared" si="4"/>
        <v>6835281.6576000005</v>
      </c>
    </row>
    <row r="322" spans="1:7" ht="13.8">
      <c r="A322" s="7">
        <v>317</v>
      </c>
      <c r="B322" s="8" t="s">
        <v>103</v>
      </c>
      <c r="C322" s="8" t="s">
        <v>801</v>
      </c>
      <c r="D322" s="9">
        <v>2349952.0225999998</v>
      </c>
      <c r="E322" s="9">
        <v>1553649.1894</v>
      </c>
      <c r="F322" s="9">
        <v>1266490.3289000001</v>
      </c>
      <c r="G322" s="10">
        <f t="shared" si="4"/>
        <v>5170091.5408999994</v>
      </c>
    </row>
    <row r="323" spans="1:7" ht="13.8">
      <c r="A323" s="7">
        <v>318</v>
      </c>
      <c r="B323" s="8" t="s">
        <v>103</v>
      </c>
      <c r="C323" s="8" t="s">
        <v>803</v>
      </c>
      <c r="D323" s="9">
        <v>2016463.8304000001</v>
      </c>
      <c r="E323" s="9">
        <v>1333166.5351</v>
      </c>
      <c r="F323" s="9">
        <v>1086759.1828000001</v>
      </c>
      <c r="G323" s="10">
        <f t="shared" si="4"/>
        <v>4436389.5482999999</v>
      </c>
    </row>
    <row r="324" spans="1:7" ht="13.8">
      <c r="A324" s="7">
        <v>319</v>
      </c>
      <c r="B324" s="8" t="s">
        <v>103</v>
      </c>
      <c r="C324" s="8" t="s">
        <v>805</v>
      </c>
      <c r="D324" s="9">
        <v>1978097.4691000001</v>
      </c>
      <c r="E324" s="9">
        <v>1307800.9678</v>
      </c>
      <c r="F324" s="9">
        <v>1066081.8988000001</v>
      </c>
      <c r="G324" s="10">
        <f t="shared" si="4"/>
        <v>4351980.3356999997</v>
      </c>
    </row>
    <row r="325" spans="1:7" ht="13.8">
      <c r="A325" s="7">
        <v>320</v>
      </c>
      <c r="B325" s="8" t="s">
        <v>103</v>
      </c>
      <c r="C325" s="8" t="s">
        <v>807</v>
      </c>
      <c r="D325" s="9">
        <v>2776705.7840999998</v>
      </c>
      <c r="E325" s="9">
        <v>1835793.5179999999</v>
      </c>
      <c r="F325" s="9">
        <v>1496486.3060999999</v>
      </c>
      <c r="G325" s="10">
        <f t="shared" si="4"/>
        <v>6108985.6081999997</v>
      </c>
    </row>
    <row r="326" spans="1:7" ht="13.8">
      <c r="A326" s="7">
        <v>321</v>
      </c>
      <c r="B326" s="8" t="s">
        <v>103</v>
      </c>
      <c r="C326" s="8" t="s">
        <v>809</v>
      </c>
      <c r="D326" s="9">
        <v>2330403.0965999998</v>
      </c>
      <c r="E326" s="9">
        <v>1540724.5966</v>
      </c>
      <c r="F326" s="9">
        <v>1255954.571</v>
      </c>
      <c r="G326" s="10">
        <f t="shared" si="4"/>
        <v>5127082.2642000001</v>
      </c>
    </row>
    <row r="327" spans="1:7" ht="13.8">
      <c r="A327" s="7">
        <v>322</v>
      </c>
      <c r="B327" s="8" t="s">
        <v>103</v>
      </c>
      <c r="C327" s="8" t="s">
        <v>811</v>
      </c>
      <c r="D327" s="9">
        <v>2041278.4569000001</v>
      </c>
      <c r="E327" s="9">
        <v>1349572.4974</v>
      </c>
      <c r="F327" s="9">
        <v>1100132.8535</v>
      </c>
      <c r="G327" s="10">
        <f t="shared" ref="G327:G390" si="5">D327+E327+F327</f>
        <v>4490983.8078000005</v>
      </c>
    </row>
    <row r="328" spans="1:7" ht="13.8">
      <c r="A328" s="7">
        <v>323</v>
      </c>
      <c r="B328" s="8" t="s">
        <v>103</v>
      </c>
      <c r="C328" s="8" t="s">
        <v>813</v>
      </c>
      <c r="D328" s="9">
        <v>2156499.5787</v>
      </c>
      <c r="E328" s="9">
        <v>1425749.8835</v>
      </c>
      <c r="F328" s="9">
        <v>1162230.4772000001</v>
      </c>
      <c r="G328" s="10">
        <f t="shared" si="5"/>
        <v>4744479.9394000005</v>
      </c>
    </row>
    <row r="329" spans="1:7" ht="13.8">
      <c r="A329" s="7">
        <v>324</v>
      </c>
      <c r="B329" s="8" t="s">
        <v>103</v>
      </c>
      <c r="C329" s="8" t="s">
        <v>815</v>
      </c>
      <c r="D329" s="9">
        <v>2999816.0392</v>
      </c>
      <c r="E329" s="9">
        <v>1983300.8133</v>
      </c>
      <c r="F329" s="9">
        <v>1616730.0292</v>
      </c>
      <c r="G329" s="10">
        <f t="shared" si="5"/>
        <v>6599846.8816999998</v>
      </c>
    </row>
    <row r="330" spans="1:7" ht="13.8">
      <c r="A330" s="7">
        <v>325</v>
      </c>
      <c r="B330" s="8" t="s">
        <v>103</v>
      </c>
      <c r="C330" s="8" t="s">
        <v>817</v>
      </c>
      <c r="D330" s="9">
        <v>2217954.6247999999</v>
      </c>
      <c r="E330" s="9">
        <v>1466380.3226000001</v>
      </c>
      <c r="F330" s="9">
        <v>1195351.2476999999</v>
      </c>
      <c r="G330" s="10">
        <f t="shared" si="5"/>
        <v>4879686.1951000001</v>
      </c>
    </row>
    <row r="331" spans="1:7" ht="13.8">
      <c r="A331" s="7">
        <v>326</v>
      </c>
      <c r="B331" s="8" t="s">
        <v>103</v>
      </c>
      <c r="C331" s="8" t="s">
        <v>819</v>
      </c>
      <c r="D331" s="9">
        <v>1872315.2357000001</v>
      </c>
      <c r="E331" s="9">
        <v>1237864.0160999999</v>
      </c>
      <c r="F331" s="9">
        <v>1009071.2984</v>
      </c>
      <c r="G331" s="10">
        <f t="shared" si="5"/>
        <v>4119250.5501999995</v>
      </c>
    </row>
    <row r="332" spans="1:7" ht="13.8">
      <c r="A332" s="7">
        <v>327</v>
      </c>
      <c r="B332" s="8" t="s">
        <v>103</v>
      </c>
      <c r="C332" s="8" t="s">
        <v>821</v>
      </c>
      <c r="D332" s="9">
        <v>2573437.5449999999</v>
      </c>
      <c r="E332" s="9">
        <v>1701404.5893000001</v>
      </c>
      <c r="F332" s="9">
        <v>1386936.2997999999</v>
      </c>
      <c r="G332" s="10">
        <f t="shared" si="5"/>
        <v>5661778.4341000002</v>
      </c>
    </row>
    <row r="333" spans="1:7" ht="13.8">
      <c r="A333" s="7">
        <v>328</v>
      </c>
      <c r="B333" s="8" t="s">
        <v>103</v>
      </c>
      <c r="C333" s="8" t="s">
        <v>823</v>
      </c>
      <c r="D333" s="9">
        <v>2894458.4295999999</v>
      </c>
      <c r="E333" s="9">
        <v>1913644.5977</v>
      </c>
      <c r="F333" s="9">
        <v>1559948.277</v>
      </c>
      <c r="G333" s="10">
        <f t="shared" si="5"/>
        <v>6368051.3043</v>
      </c>
    </row>
    <row r="334" spans="1:7" ht="13.8">
      <c r="A334" s="7">
        <v>329</v>
      </c>
      <c r="B334" s="8" t="s">
        <v>103</v>
      </c>
      <c r="C334" s="8" t="s">
        <v>825</v>
      </c>
      <c r="D334" s="9">
        <v>2121359.3106</v>
      </c>
      <c r="E334" s="9">
        <v>1402517.2180999999</v>
      </c>
      <c r="F334" s="9">
        <v>1143291.8737000001</v>
      </c>
      <c r="G334" s="10">
        <f t="shared" si="5"/>
        <v>4667168.4024</v>
      </c>
    </row>
    <row r="335" spans="1:7" ht="13.8">
      <c r="A335" s="7">
        <v>330</v>
      </c>
      <c r="B335" s="8" t="s">
        <v>103</v>
      </c>
      <c r="C335" s="8" t="s">
        <v>827</v>
      </c>
      <c r="D335" s="9">
        <v>2244800.2781000002</v>
      </c>
      <c r="E335" s="9">
        <v>1484129.0796000001</v>
      </c>
      <c r="F335" s="9">
        <v>1209819.5262</v>
      </c>
      <c r="G335" s="10">
        <f t="shared" si="5"/>
        <v>4938748.8839000007</v>
      </c>
    </row>
    <row r="336" spans="1:7" ht="13.8">
      <c r="A336" s="7">
        <v>331</v>
      </c>
      <c r="B336" s="8" t="s">
        <v>103</v>
      </c>
      <c r="C336" s="8" t="s">
        <v>829</v>
      </c>
      <c r="D336" s="9">
        <v>2341287.4471</v>
      </c>
      <c r="E336" s="9">
        <v>1547920.6849</v>
      </c>
      <c r="F336" s="9">
        <v>1261820.6161</v>
      </c>
      <c r="G336" s="10">
        <f t="shared" si="5"/>
        <v>5151028.7481000004</v>
      </c>
    </row>
    <row r="337" spans="1:7" ht="13.8">
      <c r="A337" s="7">
        <v>332</v>
      </c>
      <c r="B337" s="8" t="s">
        <v>103</v>
      </c>
      <c r="C337" s="8" t="s">
        <v>831</v>
      </c>
      <c r="D337" s="9">
        <v>2418893.1453999998</v>
      </c>
      <c r="E337" s="9">
        <v>1599228.9793</v>
      </c>
      <c r="F337" s="9">
        <v>1303645.6684000001</v>
      </c>
      <c r="G337" s="10">
        <f t="shared" si="5"/>
        <v>5321767.7930999994</v>
      </c>
    </row>
    <row r="338" spans="1:7" ht="13.8">
      <c r="A338" s="7">
        <v>333</v>
      </c>
      <c r="B338" s="8" t="s">
        <v>103</v>
      </c>
      <c r="C338" s="8" t="s">
        <v>833</v>
      </c>
      <c r="D338" s="9">
        <v>2439808.5532</v>
      </c>
      <c r="E338" s="9">
        <v>1613057.0090999999</v>
      </c>
      <c r="F338" s="9">
        <v>1314917.8822999999</v>
      </c>
      <c r="G338" s="10">
        <f t="shared" si="5"/>
        <v>5367783.4446</v>
      </c>
    </row>
    <row r="339" spans="1:7" ht="13.8">
      <c r="A339" s="7">
        <v>334</v>
      </c>
      <c r="B339" s="8" t="s">
        <v>103</v>
      </c>
      <c r="C339" s="8" t="s">
        <v>835</v>
      </c>
      <c r="D339" s="9">
        <v>2285611.406</v>
      </c>
      <c r="E339" s="9">
        <v>1511110.9819</v>
      </c>
      <c r="F339" s="9">
        <v>1231814.4003000001</v>
      </c>
      <c r="G339" s="10">
        <f t="shared" si="5"/>
        <v>5028536.7882000003</v>
      </c>
    </row>
    <row r="340" spans="1:7" ht="13.8">
      <c r="A340" s="7">
        <v>335</v>
      </c>
      <c r="B340" s="8" t="s">
        <v>103</v>
      </c>
      <c r="C340" s="8" t="s">
        <v>837</v>
      </c>
      <c r="D340" s="9">
        <v>2096497.9042</v>
      </c>
      <c r="E340" s="9">
        <v>1386080.3277</v>
      </c>
      <c r="F340" s="9">
        <v>1129892.9913000001</v>
      </c>
      <c r="G340" s="10">
        <f t="shared" si="5"/>
        <v>4612471.2231999999</v>
      </c>
    </row>
    <row r="341" spans="1:7" ht="13.8">
      <c r="A341" s="7">
        <v>336</v>
      </c>
      <c r="B341" s="8" t="s">
        <v>103</v>
      </c>
      <c r="C341" s="8" t="s">
        <v>839</v>
      </c>
      <c r="D341" s="9">
        <v>2572861.0096999998</v>
      </c>
      <c r="E341" s="9">
        <v>1701023.4182</v>
      </c>
      <c r="F341" s="9">
        <v>1386625.5800999999</v>
      </c>
      <c r="G341" s="10">
        <f t="shared" si="5"/>
        <v>5660510.0079999994</v>
      </c>
    </row>
    <row r="342" spans="1:7" ht="13.8">
      <c r="A342" s="7">
        <v>337</v>
      </c>
      <c r="B342" s="8" t="s">
        <v>103</v>
      </c>
      <c r="C342" s="8" t="s">
        <v>841</v>
      </c>
      <c r="D342" s="9">
        <v>1902652.4741</v>
      </c>
      <c r="E342" s="9">
        <v>1257921.2024999999</v>
      </c>
      <c r="F342" s="9">
        <v>1025421.3425</v>
      </c>
      <c r="G342" s="10">
        <f t="shared" si="5"/>
        <v>4185995.0191000002</v>
      </c>
    </row>
    <row r="343" spans="1:7" ht="13.8">
      <c r="A343" s="7">
        <v>338</v>
      </c>
      <c r="B343" s="8" t="s">
        <v>103</v>
      </c>
      <c r="C343" s="8" t="s">
        <v>843</v>
      </c>
      <c r="D343" s="9">
        <v>2388056.0573999998</v>
      </c>
      <c r="E343" s="9">
        <v>1578841.3219000001</v>
      </c>
      <c r="F343" s="9">
        <v>1287026.2339000001</v>
      </c>
      <c r="G343" s="10">
        <f t="shared" si="5"/>
        <v>5253923.6132000005</v>
      </c>
    </row>
    <row r="344" spans="1:7" ht="13.8">
      <c r="A344" s="7">
        <v>339</v>
      </c>
      <c r="B344" s="8" t="s">
        <v>103</v>
      </c>
      <c r="C344" s="8" t="s">
        <v>845</v>
      </c>
      <c r="D344" s="9">
        <v>2171924.8810000001</v>
      </c>
      <c r="E344" s="9">
        <v>1435948.1804</v>
      </c>
      <c r="F344" s="9">
        <v>1170543.8367999999</v>
      </c>
      <c r="G344" s="10">
        <f t="shared" si="5"/>
        <v>4778416.8981999997</v>
      </c>
    </row>
    <row r="345" spans="1:7" ht="13.8">
      <c r="A345" s="7">
        <v>340</v>
      </c>
      <c r="B345" s="8" t="s">
        <v>103</v>
      </c>
      <c r="C345" s="8" t="s">
        <v>847</v>
      </c>
      <c r="D345" s="9">
        <v>2012559.1288000001</v>
      </c>
      <c r="E345" s="9">
        <v>1330584.9775</v>
      </c>
      <c r="F345" s="9">
        <v>1084654.7709999999</v>
      </c>
      <c r="G345" s="10">
        <f t="shared" si="5"/>
        <v>4427798.8772999998</v>
      </c>
    </row>
    <row r="346" spans="1:7" ht="13.8">
      <c r="A346" s="7">
        <v>341</v>
      </c>
      <c r="B346" s="8" t="s">
        <v>104</v>
      </c>
      <c r="C346" s="8" t="s">
        <v>852</v>
      </c>
      <c r="D346" s="9">
        <v>3768090.9130000002</v>
      </c>
      <c r="E346" s="9">
        <v>2491238.6875999998</v>
      </c>
      <c r="F346" s="9">
        <v>2030786.439</v>
      </c>
      <c r="G346" s="10">
        <f t="shared" si="5"/>
        <v>8290116.0396000007</v>
      </c>
    </row>
    <row r="347" spans="1:7" ht="13.8">
      <c r="A347" s="7">
        <v>342</v>
      </c>
      <c r="B347" s="8" t="s">
        <v>104</v>
      </c>
      <c r="C347" s="8" t="s">
        <v>854</v>
      </c>
      <c r="D347" s="9">
        <v>3831494.0899</v>
      </c>
      <c r="E347" s="9">
        <v>2533157.1154999998</v>
      </c>
      <c r="F347" s="9">
        <v>2064957.1410999999</v>
      </c>
      <c r="G347" s="10">
        <f t="shared" si="5"/>
        <v>8429608.3465</v>
      </c>
    </row>
    <row r="348" spans="1:7" ht="13.8">
      <c r="A348" s="7">
        <v>343</v>
      </c>
      <c r="B348" s="8" t="s">
        <v>104</v>
      </c>
      <c r="C348" s="8" t="s">
        <v>856</v>
      </c>
      <c r="D348" s="9">
        <v>3170867.3346000002</v>
      </c>
      <c r="E348" s="9">
        <v>2096389.8058</v>
      </c>
      <c r="F348" s="9">
        <v>1708916.9375</v>
      </c>
      <c r="G348" s="10">
        <f t="shared" si="5"/>
        <v>6976174.0778999999</v>
      </c>
    </row>
    <row r="349" spans="1:7" ht="13.8">
      <c r="A349" s="7">
        <v>344</v>
      </c>
      <c r="B349" s="8" t="s">
        <v>104</v>
      </c>
      <c r="C349" s="8" t="s">
        <v>858</v>
      </c>
      <c r="D349" s="9">
        <v>2441522.4849999999</v>
      </c>
      <c r="E349" s="9">
        <v>1614190.1592999999</v>
      </c>
      <c r="F349" s="9">
        <v>1315841.594</v>
      </c>
      <c r="G349" s="10">
        <f t="shared" si="5"/>
        <v>5371554.2382999994</v>
      </c>
    </row>
    <row r="350" spans="1:7" ht="13.8">
      <c r="A350" s="7">
        <v>345</v>
      </c>
      <c r="B350" s="8" t="s">
        <v>104</v>
      </c>
      <c r="C350" s="8" t="s">
        <v>860</v>
      </c>
      <c r="D350" s="9">
        <v>4013752.7464000001</v>
      </c>
      <c r="E350" s="9">
        <v>2653655.7516999999</v>
      </c>
      <c r="F350" s="9">
        <v>2163184.1787</v>
      </c>
      <c r="G350" s="10">
        <f t="shared" si="5"/>
        <v>8830592.6767999995</v>
      </c>
    </row>
    <row r="351" spans="1:7" ht="13.8">
      <c r="A351" s="7">
        <v>346</v>
      </c>
      <c r="B351" s="8" t="s">
        <v>104</v>
      </c>
      <c r="C351" s="8" t="s">
        <v>862</v>
      </c>
      <c r="D351" s="9">
        <v>2688852.2795000002</v>
      </c>
      <c r="E351" s="9">
        <v>1777709.9805999999</v>
      </c>
      <c r="F351" s="9">
        <v>1449138.2697000001</v>
      </c>
      <c r="G351" s="10">
        <f t="shared" si="5"/>
        <v>5915700.5297999997</v>
      </c>
    </row>
    <row r="352" spans="1:7" ht="13.8">
      <c r="A352" s="7">
        <v>347</v>
      </c>
      <c r="B352" s="8" t="s">
        <v>104</v>
      </c>
      <c r="C352" s="8" t="s">
        <v>864</v>
      </c>
      <c r="D352" s="9">
        <v>2344673.8991</v>
      </c>
      <c r="E352" s="9">
        <v>1550159.6066000001</v>
      </c>
      <c r="F352" s="9">
        <v>1263645.7209000001</v>
      </c>
      <c r="G352" s="10">
        <f t="shared" si="5"/>
        <v>5158479.2266000006</v>
      </c>
    </row>
    <row r="353" spans="1:7" ht="13.8">
      <c r="A353" s="7">
        <v>348</v>
      </c>
      <c r="B353" s="8" t="s">
        <v>104</v>
      </c>
      <c r="C353" s="8" t="s">
        <v>866</v>
      </c>
      <c r="D353" s="9">
        <v>3124124.2392000002</v>
      </c>
      <c r="E353" s="9">
        <v>2065486.0377</v>
      </c>
      <c r="F353" s="9">
        <v>1683725.0707</v>
      </c>
      <c r="G353" s="10">
        <f t="shared" si="5"/>
        <v>6873335.3476</v>
      </c>
    </row>
    <row r="354" spans="1:7" ht="13.8">
      <c r="A354" s="7">
        <v>349</v>
      </c>
      <c r="B354" s="8" t="s">
        <v>104</v>
      </c>
      <c r="C354" s="8" t="s">
        <v>868</v>
      </c>
      <c r="D354" s="9">
        <v>3446234.0144000002</v>
      </c>
      <c r="E354" s="9">
        <v>2278445.9561000001</v>
      </c>
      <c r="F354" s="9">
        <v>1857323.8979</v>
      </c>
      <c r="G354" s="10">
        <f t="shared" si="5"/>
        <v>7582003.8684</v>
      </c>
    </row>
    <row r="355" spans="1:7" ht="13.8">
      <c r="A355" s="7">
        <v>350</v>
      </c>
      <c r="B355" s="8" t="s">
        <v>104</v>
      </c>
      <c r="C355" s="8" t="s">
        <v>870</v>
      </c>
      <c r="D355" s="9">
        <v>3255660.3502000002</v>
      </c>
      <c r="E355" s="9">
        <v>2152449.929</v>
      </c>
      <c r="F355" s="9">
        <v>1754615.5445999999</v>
      </c>
      <c r="G355" s="10">
        <f t="shared" si="5"/>
        <v>7162725.8238000004</v>
      </c>
    </row>
    <row r="356" spans="1:7" ht="13.8">
      <c r="A356" s="7">
        <v>351</v>
      </c>
      <c r="B356" s="8" t="s">
        <v>104</v>
      </c>
      <c r="C356" s="8" t="s">
        <v>872</v>
      </c>
      <c r="D356" s="9">
        <v>3475926.7001</v>
      </c>
      <c r="E356" s="9">
        <v>2298077.0024999999</v>
      </c>
      <c r="F356" s="9">
        <v>1873326.5647</v>
      </c>
      <c r="G356" s="10">
        <f t="shared" si="5"/>
        <v>7647330.2673000004</v>
      </c>
    </row>
    <row r="357" spans="1:7" ht="13.8">
      <c r="A357" s="7">
        <v>352</v>
      </c>
      <c r="B357" s="8" t="s">
        <v>104</v>
      </c>
      <c r="C357" s="8" t="s">
        <v>874</v>
      </c>
      <c r="D357" s="9">
        <v>3003805.7053999999</v>
      </c>
      <c r="E357" s="9">
        <v>1985938.5445000001</v>
      </c>
      <c r="F357" s="9">
        <v>1618880.2322</v>
      </c>
      <c r="G357" s="10">
        <f t="shared" si="5"/>
        <v>6608624.4821000006</v>
      </c>
    </row>
    <row r="358" spans="1:7" ht="13.8">
      <c r="A358" s="7">
        <v>353</v>
      </c>
      <c r="B358" s="8" t="s">
        <v>104</v>
      </c>
      <c r="C358" s="8" t="s">
        <v>876</v>
      </c>
      <c r="D358" s="9">
        <v>2602400.2340000002</v>
      </c>
      <c r="E358" s="9">
        <v>1720553.0049999999</v>
      </c>
      <c r="F358" s="9">
        <v>1402545.54</v>
      </c>
      <c r="G358" s="10">
        <f t="shared" si="5"/>
        <v>5725498.7790000001</v>
      </c>
    </row>
    <row r="359" spans="1:7" ht="13.8">
      <c r="A359" s="7">
        <v>354</v>
      </c>
      <c r="B359" s="8" t="s">
        <v>104</v>
      </c>
      <c r="C359" s="8" t="s">
        <v>878</v>
      </c>
      <c r="D359" s="9">
        <v>2679618.0532</v>
      </c>
      <c r="E359" s="9">
        <v>1771604.8566999999</v>
      </c>
      <c r="F359" s="9">
        <v>1444161.5475000001</v>
      </c>
      <c r="G359" s="10">
        <f t="shared" si="5"/>
        <v>5895384.4574000007</v>
      </c>
    </row>
    <row r="360" spans="1:7" ht="13.8">
      <c r="A360" s="7">
        <v>355</v>
      </c>
      <c r="B360" s="8" t="s">
        <v>104</v>
      </c>
      <c r="C360" s="8" t="s">
        <v>880</v>
      </c>
      <c r="D360" s="9">
        <v>3101920.2149</v>
      </c>
      <c r="E360" s="9">
        <v>2050806.051</v>
      </c>
      <c r="F360" s="9">
        <v>1671758.3659000001</v>
      </c>
      <c r="G360" s="10">
        <f t="shared" si="5"/>
        <v>6824484.6317999996</v>
      </c>
    </row>
    <row r="361" spans="1:7" ht="13.8">
      <c r="A361" s="7">
        <v>356</v>
      </c>
      <c r="B361" s="8" t="s">
        <v>104</v>
      </c>
      <c r="C361" s="8" t="s">
        <v>882</v>
      </c>
      <c r="D361" s="9">
        <v>2405953.3996000001</v>
      </c>
      <c r="E361" s="9">
        <v>1590673.9853000001</v>
      </c>
      <c r="F361" s="9">
        <v>1296671.8822999999</v>
      </c>
      <c r="G361" s="10">
        <f t="shared" si="5"/>
        <v>5293299.2671999997</v>
      </c>
    </row>
    <row r="362" spans="1:7" ht="13.8">
      <c r="A362" s="7">
        <v>357</v>
      </c>
      <c r="B362" s="8" t="s">
        <v>104</v>
      </c>
      <c r="C362" s="8" t="s">
        <v>884</v>
      </c>
      <c r="D362" s="9">
        <v>3347698.9936000002</v>
      </c>
      <c r="E362" s="9">
        <v>2213300.4325000001</v>
      </c>
      <c r="F362" s="9">
        <v>1804219.1325000001</v>
      </c>
      <c r="G362" s="10">
        <f t="shared" si="5"/>
        <v>7365218.558600001</v>
      </c>
    </row>
    <row r="363" spans="1:7" ht="13.8">
      <c r="A363" s="7">
        <v>358</v>
      </c>
      <c r="B363" s="8" t="s">
        <v>104</v>
      </c>
      <c r="C363" s="8" t="s">
        <v>886</v>
      </c>
      <c r="D363" s="9">
        <v>2251709.6083999998</v>
      </c>
      <c r="E363" s="9">
        <v>1488697.1199</v>
      </c>
      <c r="F363" s="9">
        <v>1213543.2618</v>
      </c>
      <c r="G363" s="10">
        <f t="shared" si="5"/>
        <v>4953949.9901000001</v>
      </c>
    </row>
    <row r="364" spans="1:7" ht="13.8">
      <c r="A364" s="7">
        <v>359</v>
      </c>
      <c r="B364" s="8" t="s">
        <v>104</v>
      </c>
      <c r="C364" s="8" t="s">
        <v>888</v>
      </c>
      <c r="D364" s="9">
        <v>2971127.9563000002</v>
      </c>
      <c r="E364" s="9">
        <v>1964333.9509000001</v>
      </c>
      <c r="F364" s="9">
        <v>1601268.7860999999</v>
      </c>
      <c r="G364" s="10">
        <f t="shared" si="5"/>
        <v>6536730.6933000004</v>
      </c>
    </row>
    <row r="365" spans="1:7" ht="13.8">
      <c r="A365" s="7">
        <v>360</v>
      </c>
      <c r="B365" s="8" t="s">
        <v>104</v>
      </c>
      <c r="C365" s="8" t="s">
        <v>890</v>
      </c>
      <c r="D365" s="9">
        <v>2491074.0940999999</v>
      </c>
      <c r="E365" s="9">
        <v>1646950.7504</v>
      </c>
      <c r="F365" s="9">
        <v>1342547.0896999999</v>
      </c>
      <c r="G365" s="10">
        <f t="shared" si="5"/>
        <v>5480571.9342</v>
      </c>
    </row>
    <row r="366" spans="1:7" ht="13.8">
      <c r="A366" s="7">
        <v>361</v>
      </c>
      <c r="B366" s="8" t="s">
        <v>104</v>
      </c>
      <c r="C366" s="8" t="s">
        <v>892</v>
      </c>
      <c r="D366" s="9">
        <v>3175210.7333999998</v>
      </c>
      <c r="E366" s="9">
        <v>2099261.4038999998</v>
      </c>
      <c r="F366" s="9">
        <v>1711257.7821</v>
      </c>
      <c r="G366" s="10">
        <f t="shared" si="5"/>
        <v>6985729.9193999991</v>
      </c>
    </row>
    <row r="367" spans="1:7" ht="13.8">
      <c r="A367" s="7">
        <v>362</v>
      </c>
      <c r="B367" s="8" t="s">
        <v>104</v>
      </c>
      <c r="C367" s="8" t="s">
        <v>894</v>
      </c>
      <c r="D367" s="9">
        <v>3552420.6702000001</v>
      </c>
      <c r="E367" s="9">
        <v>2348650.2880000002</v>
      </c>
      <c r="F367" s="9">
        <v>1914552.4589</v>
      </c>
      <c r="G367" s="10">
        <f t="shared" si="5"/>
        <v>7815623.4171000002</v>
      </c>
    </row>
    <row r="368" spans="1:7" ht="13.8">
      <c r="A368" s="7">
        <v>363</v>
      </c>
      <c r="B368" s="8" t="s">
        <v>104</v>
      </c>
      <c r="C368" s="8" t="s">
        <v>896</v>
      </c>
      <c r="D368" s="9">
        <v>3627328.4246</v>
      </c>
      <c r="E368" s="9">
        <v>2398174.8615999999</v>
      </c>
      <c r="F368" s="9">
        <v>1954923.4731000001</v>
      </c>
      <c r="G368" s="10">
        <f t="shared" si="5"/>
        <v>7980426.7593</v>
      </c>
    </row>
    <row r="369" spans="1:7" ht="13.8">
      <c r="A369" s="7">
        <v>364</v>
      </c>
      <c r="B369" s="8" t="s">
        <v>105</v>
      </c>
      <c r="C369" s="8" t="s">
        <v>900</v>
      </c>
      <c r="D369" s="9">
        <v>2327729.6342000002</v>
      </c>
      <c r="E369" s="9">
        <v>1538957.0615000001</v>
      </c>
      <c r="F369" s="9">
        <v>1254513.727</v>
      </c>
      <c r="G369" s="10">
        <f t="shared" si="5"/>
        <v>5121200.4227</v>
      </c>
    </row>
    <row r="370" spans="1:7" ht="13.8">
      <c r="A370" s="7">
        <v>365</v>
      </c>
      <c r="B370" s="8" t="s">
        <v>105</v>
      </c>
      <c r="C370" s="8" t="s">
        <v>902</v>
      </c>
      <c r="D370" s="9">
        <v>2384206.8840999999</v>
      </c>
      <c r="E370" s="9">
        <v>1576296.4764</v>
      </c>
      <c r="F370" s="9">
        <v>1284951.7487999999</v>
      </c>
      <c r="G370" s="10">
        <f t="shared" si="5"/>
        <v>5245455.1092999997</v>
      </c>
    </row>
    <row r="371" spans="1:7" ht="13.8">
      <c r="A371" s="7">
        <v>366</v>
      </c>
      <c r="B371" s="8" t="s">
        <v>105</v>
      </c>
      <c r="C371" s="8" t="s">
        <v>904</v>
      </c>
      <c r="D371" s="9">
        <v>2173926.9526</v>
      </c>
      <c r="E371" s="9">
        <v>1437271.8315999999</v>
      </c>
      <c r="F371" s="9">
        <v>1171622.8393999999</v>
      </c>
      <c r="G371" s="10">
        <f t="shared" si="5"/>
        <v>4782821.6235999996</v>
      </c>
    </row>
    <row r="372" spans="1:7" ht="13.8">
      <c r="A372" s="7">
        <v>367</v>
      </c>
      <c r="B372" s="8" t="s">
        <v>105</v>
      </c>
      <c r="C372" s="8" t="s">
        <v>906</v>
      </c>
      <c r="D372" s="9">
        <v>2358410.1998000001</v>
      </c>
      <c r="E372" s="9">
        <v>1559241.2356</v>
      </c>
      <c r="F372" s="9">
        <v>1271048.8048</v>
      </c>
      <c r="G372" s="10">
        <f t="shared" si="5"/>
        <v>5188700.2401999999</v>
      </c>
    </row>
    <row r="373" spans="1:7" ht="13.8">
      <c r="A373" s="7">
        <v>368</v>
      </c>
      <c r="B373" s="8" t="s">
        <v>105</v>
      </c>
      <c r="C373" s="8" t="s">
        <v>908</v>
      </c>
      <c r="D373" s="9">
        <v>2858470.7990000001</v>
      </c>
      <c r="E373" s="9">
        <v>1889851.7064</v>
      </c>
      <c r="F373" s="9">
        <v>1540552.9933</v>
      </c>
      <c r="G373" s="10">
        <f t="shared" si="5"/>
        <v>6288875.4987000003</v>
      </c>
    </row>
    <row r="374" spans="1:7" ht="13.8">
      <c r="A374" s="7">
        <v>369</v>
      </c>
      <c r="B374" s="8" t="s">
        <v>105</v>
      </c>
      <c r="C374" s="8" t="s">
        <v>910</v>
      </c>
      <c r="D374" s="9">
        <v>2277357.7469000001</v>
      </c>
      <c r="E374" s="9">
        <v>1505654.1510000001</v>
      </c>
      <c r="F374" s="9">
        <v>1227366.148</v>
      </c>
      <c r="G374" s="10">
        <f t="shared" si="5"/>
        <v>5010378.0459000003</v>
      </c>
    </row>
    <row r="375" spans="1:7" ht="13.8">
      <c r="A375" s="7">
        <v>370</v>
      </c>
      <c r="B375" s="8" t="s">
        <v>105</v>
      </c>
      <c r="C375" s="8" t="s">
        <v>912</v>
      </c>
      <c r="D375" s="9">
        <v>3675903.1105999998</v>
      </c>
      <c r="E375" s="9">
        <v>2430289.5690000001</v>
      </c>
      <c r="F375" s="9">
        <v>1981102.4628999999</v>
      </c>
      <c r="G375" s="10">
        <f t="shared" si="5"/>
        <v>8087295.1425000001</v>
      </c>
    </row>
    <row r="376" spans="1:7" ht="13.8">
      <c r="A376" s="7">
        <v>371</v>
      </c>
      <c r="B376" s="8" t="s">
        <v>105</v>
      </c>
      <c r="C376" s="8" t="s">
        <v>914</v>
      </c>
      <c r="D376" s="9">
        <v>2504450.8195000002</v>
      </c>
      <c r="E376" s="9">
        <v>1655794.6495000001</v>
      </c>
      <c r="F376" s="9">
        <v>1349756.3829999999</v>
      </c>
      <c r="G376" s="10">
        <f t="shared" si="5"/>
        <v>5510001.852</v>
      </c>
    </row>
    <row r="377" spans="1:7" ht="13.8">
      <c r="A377" s="7">
        <v>372</v>
      </c>
      <c r="B377" s="8" t="s">
        <v>105</v>
      </c>
      <c r="C377" s="8" t="s">
        <v>916</v>
      </c>
      <c r="D377" s="9">
        <v>2692187.415</v>
      </c>
      <c r="E377" s="9">
        <v>1779914.9748</v>
      </c>
      <c r="F377" s="9">
        <v>1450935.7178</v>
      </c>
      <c r="G377" s="10">
        <f t="shared" si="5"/>
        <v>5923038.1075999998</v>
      </c>
    </row>
    <row r="378" spans="1:7" ht="13.8">
      <c r="A378" s="7">
        <v>373</v>
      </c>
      <c r="B378" s="8" t="s">
        <v>105</v>
      </c>
      <c r="C378" s="8" t="s">
        <v>918</v>
      </c>
      <c r="D378" s="9">
        <v>2711042.7329000002</v>
      </c>
      <c r="E378" s="9">
        <v>1792380.9950000001</v>
      </c>
      <c r="F378" s="9">
        <v>1461097.6605</v>
      </c>
      <c r="G378" s="10">
        <f t="shared" si="5"/>
        <v>5964521.3884000005</v>
      </c>
    </row>
    <row r="379" spans="1:7" ht="13.8">
      <c r="A379" s="7">
        <v>374</v>
      </c>
      <c r="B379" s="8" t="s">
        <v>105</v>
      </c>
      <c r="C379" s="8" t="s">
        <v>919</v>
      </c>
      <c r="D379" s="9">
        <v>2512761.932</v>
      </c>
      <c r="E379" s="9">
        <v>1661289.4652</v>
      </c>
      <c r="F379" s="9">
        <v>1354235.5993999999</v>
      </c>
      <c r="G379" s="10">
        <f t="shared" si="5"/>
        <v>5528286.9966000002</v>
      </c>
    </row>
    <row r="380" spans="1:7" ht="13.8">
      <c r="A380" s="7">
        <v>375</v>
      </c>
      <c r="B380" s="8" t="s">
        <v>105</v>
      </c>
      <c r="C380" s="8" t="s">
        <v>921</v>
      </c>
      <c r="D380" s="9">
        <v>2461712.4366000001</v>
      </c>
      <c r="E380" s="9">
        <v>1627538.5604000001</v>
      </c>
      <c r="F380" s="9">
        <v>1326722.8282000001</v>
      </c>
      <c r="G380" s="10">
        <f t="shared" si="5"/>
        <v>5415973.8252000008</v>
      </c>
    </row>
    <row r="381" spans="1:7" ht="13.8">
      <c r="A381" s="7">
        <v>376</v>
      </c>
      <c r="B381" s="8" t="s">
        <v>105</v>
      </c>
      <c r="C381" s="8" t="s">
        <v>923</v>
      </c>
      <c r="D381" s="9">
        <v>2572141.4512</v>
      </c>
      <c r="E381" s="9">
        <v>1700547.6887999999</v>
      </c>
      <c r="F381" s="9">
        <v>1386237.7790000001</v>
      </c>
      <c r="G381" s="10">
        <f t="shared" si="5"/>
        <v>5658926.9189999998</v>
      </c>
    </row>
    <row r="382" spans="1:7" ht="13.8">
      <c r="A382" s="7">
        <v>377</v>
      </c>
      <c r="B382" s="8" t="s">
        <v>105</v>
      </c>
      <c r="C382" s="8" t="s">
        <v>925</v>
      </c>
      <c r="D382" s="9">
        <v>2294361.7165999999</v>
      </c>
      <c r="E382" s="9">
        <v>1516896.1694</v>
      </c>
      <c r="F382" s="9">
        <v>1236530.3193999999</v>
      </c>
      <c r="G382" s="10">
        <f t="shared" si="5"/>
        <v>5047788.2053999994</v>
      </c>
    </row>
    <row r="383" spans="1:7" ht="13.8">
      <c r="A383" s="7">
        <v>378</v>
      </c>
      <c r="B383" s="8" t="s">
        <v>105</v>
      </c>
      <c r="C383" s="8" t="s">
        <v>927</v>
      </c>
      <c r="D383" s="9">
        <v>2282389.1822000002</v>
      </c>
      <c r="E383" s="9">
        <v>1508980.6383</v>
      </c>
      <c r="F383" s="9">
        <v>1230077.8051</v>
      </c>
      <c r="G383" s="10">
        <f t="shared" si="5"/>
        <v>5021447.6256000008</v>
      </c>
    </row>
    <row r="384" spans="1:7" ht="13.8">
      <c r="A384" s="7">
        <v>379</v>
      </c>
      <c r="B384" s="8" t="s">
        <v>105</v>
      </c>
      <c r="C384" s="8" t="s">
        <v>929</v>
      </c>
      <c r="D384" s="9">
        <v>2466739.7278999998</v>
      </c>
      <c r="E384" s="9">
        <v>1630862.3078000001</v>
      </c>
      <c r="F384" s="9">
        <v>1329432.2519</v>
      </c>
      <c r="G384" s="10">
        <f t="shared" si="5"/>
        <v>5427034.2875999995</v>
      </c>
    </row>
    <row r="385" spans="1:7" ht="13.8">
      <c r="A385" s="7">
        <v>380</v>
      </c>
      <c r="B385" s="8" t="s">
        <v>105</v>
      </c>
      <c r="C385" s="8" t="s">
        <v>931</v>
      </c>
      <c r="D385" s="9">
        <v>2816845.7686000001</v>
      </c>
      <c r="E385" s="9">
        <v>1862331.7</v>
      </c>
      <c r="F385" s="9">
        <v>1518119.4720999999</v>
      </c>
      <c r="G385" s="10">
        <f t="shared" si="5"/>
        <v>6197296.9407000002</v>
      </c>
    </row>
    <row r="386" spans="1:7" ht="13.8">
      <c r="A386" s="7">
        <v>381</v>
      </c>
      <c r="B386" s="8" t="s">
        <v>105</v>
      </c>
      <c r="C386" s="8" t="s">
        <v>933</v>
      </c>
      <c r="D386" s="9">
        <v>3386613.8676999998</v>
      </c>
      <c r="E386" s="9">
        <v>2239028.6439</v>
      </c>
      <c r="F386" s="9">
        <v>1825192.0337</v>
      </c>
      <c r="G386" s="10">
        <f t="shared" si="5"/>
        <v>7450834.5452999994</v>
      </c>
    </row>
    <row r="387" spans="1:7" ht="13.8">
      <c r="A387" s="7">
        <v>382</v>
      </c>
      <c r="B387" s="8" t="s">
        <v>105</v>
      </c>
      <c r="C387" s="8" t="s">
        <v>935</v>
      </c>
      <c r="D387" s="9">
        <v>2328380.6938</v>
      </c>
      <c r="E387" s="9">
        <v>1539387.5035999999</v>
      </c>
      <c r="F387" s="9">
        <v>1254864.611</v>
      </c>
      <c r="G387" s="10">
        <f t="shared" si="5"/>
        <v>5122632.8083999995</v>
      </c>
    </row>
    <row r="388" spans="1:7" ht="13.8">
      <c r="A388" s="7">
        <v>383</v>
      </c>
      <c r="B388" s="8" t="s">
        <v>105</v>
      </c>
      <c r="C388" s="8" t="s">
        <v>937</v>
      </c>
      <c r="D388" s="9">
        <v>2243549.8725000001</v>
      </c>
      <c r="E388" s="9">
        <v>1483302.3855000001</v>
      </c>
      <c r="F388" s="9">
        <v>1209145.6288000001</v>
      </c>
      <c r="G388" s="10">
        <f t="shared" si="5"/>
        <v>4935997.8868000004</v>
      </c>
    </row>
    <row r="389" spans="1:7" ht="13.8">
      <c r="A389" s="7">
        <v>384</v>
      </c>
      <c r="B389" s="8" t="s">
        <v>105</v>
      </c>
      <c r="C389" s="8" t="s">
        <v>939</v>
      </c>
      <c r="D389" s="9">
        <v>3268875.3465999998</v>
      </c>
      <c r="E389" s="9">
        <v>2161186.9024999999</v>
      </c>
      <c r="F389" s="9">
        <v>1761737.6751000001</v>
      </c>
      <c r="G389" s="10">
        <f t="shared" si="5"/>
        <v>7191799.9242000002</v>
      </c>
    </row>
    <row r="390" spans="1:7" ht="13.8">
      <c r="A390" s="7">
        <v>385</v>
      </c>
      <c r="B390" s="8" t="s">
        <v>105</v>
      </c>
      <c r="C390" s="8" t="s">
        <v>941</v>
      </c>
      <c r="D390" s="9">
        <v>2175563.5455999998</v>
      </c>
      <c r="E390" s="9">
        <v>1438353.8500999999</v>
      </c>
      <c r="F390" s="9">
        <v>1172504.8699</v>
      </c>
      <c r="G390" s="10">
        <f t="shared" si="5"/>
        <v>4786422.2655999996</v>
      </c>
    </row>
    <row r="391" spans="1:7" ht="13.8">
      <c r="A391" s="7">
        <v>386</v>
      </c>
      <c r="B391" s="8" t="s">
        <v>105</v>
      </c>
      <c r="C391" s="8" t="s">
        <v>943</v>
      </c>
      <c r="D391" s="9">
        <v>2195589.2740000002</v>
      </c>
      <c r="E391" s="9">
        <v>1451593.6764</v>
      </c>
      <c r="F391" s="9">
        <v>1183297.5972</v>
      </c>
      <c r="G391" s="10">
        <f t="shared" ref="G391:G454" si="6">D391+E391+F391</f>
        <v>4830480.5476000002</v>
      </c>
    </row>
    <row r="392" spans="1:7" ht="13.8">
      <c r="A392" s="7">
        <v>387</v>
      </c>
      <c r="B392" s="8" t="s">
        <v>105</v>
      </c>
      <c r="C392" s="8" t="s">
        <v>945</v>
      </c>
      <c r="D392" s="9">
        <v>2832574.3399</v>
      </c>
      <c r="E392" s="9">
        <v>1872730.5004</v>
      </c>
      <c r="F392" s="9">
        <v>1526596.2764000001</v>
      </c>
      <c r="G392" s="10">
        <f t="shared" si="6"/>
        <v>6231901.1167000001</v>
      </c>
    </row>
    <row r="393" spans="1:7" ht="13.8">
      <c r="A393" s="7">
        <v>388</v>
      </c>
      <c r="B393" s="8" t="s">
        <v>105</v>
      </c>
      <c r="C393" s="8" t="s">
        <v>947</v>
      </c>
      <c r="D393" s="9">
        <v>2894262.89</v>
      </c>
      <c r="E393" s="9">
        <v>1913515.3185000001</v>
      </c>
      <c r="F393" s="9">
        <v>1559842.8921999999</v>
      </c>
      <c r="G393" s="10">
        <f t="shared" si="6"/>
        <v>6367621.1006999994</v>
      </c>
    </row>
    <row r="394" spans="1:7" ht="13.8">
      <c r="A394" s="7">
        <v>389</v>
      </c>
      <c r="B394" s="8" t="s">
        <v>105</v>
      </c>
      <c r="C394" s="8" t="s">
        <v>136</v>
      </c>
      <c r="D394" s="9">
        <v>2219378.1644000001</v>
      </c>
      <c r="E394" s="9">
        <v>1467321.4827000001</v>
      </c>
      <c r="F394" s="9">
        <v>1196118.4545</v>
      </c>
      <c r="G394" s="10">
        <f t="shared" si="6"/>
        <v>4882818.1016000006</v>
      </c>
    </row>
    <row r="395" spans="1:7" ht="13.8">
      <c r="A395" s="7">
        <v>390</v>
      </c>
      <c r="B395" s="8" t="s">
        <v>105</v>
      </c>
      <c r="C395" s="8" t="s">
        <v>138</v>
      </c>
      <c r="D395" s="9">
        <v>2173511.8243</v>
      </c>
      <c r="E395" s="9">
        <v>1436997.3733999999</v>
      </c>
      <c r="F395" s="9">
        <v>1171399.1089000001</v>
      </c>
      <c r="G395" s="10">
        <f t="shared" si="6"/>
        <v>4781908.3065999998</v>
      </c>
    </row>
    <row r="396" spans="1:7" ht="13.8">
      <c r="A396" s="7">
        <v>391</v>
      </c>
      <c r="B396" s="8" t="s">
        <v>105</v>
      </c>
      <c r="C396" s="8" t="s">
        <v>140</v>
      </c>
      <c r="D396" s="9">
        <v>2175479.3361</v>
      </c>
      <c r="E396" s="9">
        <v>1438298.1757</v>
      </c>
      <c r="F396" s="9">
        <v>1172459.4857000001</v>
      </c>
      <c r="G396" s="10">
        <f t="shared" si="6"/>
        <v>4786236.9975000005</v>
      </c>
    </row>
    <row r="397" spans="1:7" ht="13.8">
      <c r="A397" s="7">
        <v>392</v>
      </c>
      <c r="B397" s="8" t="s">
        <v>105</v>
      </c>
      <c r="C397" s="8" t="s">
        <v>142</v>
      </c>
      <c r="D397" s="9">
        <v>2578304.037</v>
      </c>
      <c r="E397" s="9">
        <v>1704622.0257000001</v>
      </c>
      <c r="F397" s="9">
        <v>1389559.0618</v>
      </c>
      <c r="G397" s="10">
        <f t="shared" si="6"/>
        <v>5672485.1244999999</v>
      </c>
    </row>
    <row r="398" spans="1:7" ht="13.8">
      <c r="A398" s="7">
        <v>393</v>
      </c>
      <c r="B398" s="8" t="s">
        <v>105</v>
      </c>
      <c r="C398" s="8" t="s">
        <v>144</v>
      </c>
      <c r="D398" s="9">
        <v>2598474.0518999998</v>
      </c>
      <c r="E398" s="9">
        <v>1717957.2457999999</v>
      </c>
      <c r="F398" s="9">
        <v>1400429.5514</v>
      </c>
      <c r="G398" s="10">
        <f t="shared" si="6"/>
        <v>5716860.8491000002</v>
      </c>
    </row>
    <row r="399" spans="1:7" ht="13.8">
      <c r="A399" s="7">
        <v>394</v>
      </c>
      <c r="B399" s="8" t="s">
        <v>105</v>
      </c>
      <c r="C399" s="8" t="s">
        <v>111</v>
      </c>
      <c r="D399" s="9">
        <v>4492692.7726999996</v>
      </c>
      <c r="E399" s="9">
        <v>2970302.5498000002</v>
      </c>
      <c r="F399" s="9">
        <v>2421305.5809999998</v>
      </c>
      <c r="G399" s="10">
        <f t="shared" si="6"/>
        <v>9884300.9035</v>
      </c>
    </row>
    <row r="400" spans="1:7" ht="13.8">
      <c r="A400" s="7">
        <v>395</v>
      </c>
      <c r="B400" s="8" t="s">
        <v>105</v>
      </c>
      <c r="C400" s="8" t="s">
        <v>147</v>
      </c>
      <c r="D400" s="9">
        <v>2250290.6102999998</v>
      </c>
      <c r="E400" s="9">
        <v>1487758.9623</v>
      </c>
      <c r="F400" s="9">
        <v>1212778.5026</v>
      </c>
      <c r="G400" s="10">
        <f t="shared" si="6"/>
        <v>4950828.0751999998</v>
      </c>
    </row>
    <row r="401" spans="1:7" ht="13.8">
      <c r="A401" s="7">
        <v>396</v>
      </c>
      <c r="B401" s="8" t="s">
        <v>105</v>
      </c>
      <c r="C401" s="8" t="s">
        <v>149</v>
      </c>
      <c r="D401" s="9">
        <v>2227047.4671</v>
      </c>
      <c r="E401" s="9">
        <v>1472391.9717000001</v>
      </c>
      <c r="F401" s="9">
        <v>1200251.7720000001</v>
      </c>
      <c r="G401" s="10">
        <f t="shared" si="6"/>
        <v>4899691.2108000005</v>
      </c>
    </row>
    <row r="402" spans="1:7" ht="13.8">
      <c r="A402" s="7">
        <v>397</v>
      </c>
      <c r="B402" s="8" t="s">
        <v>105</v>
      </c>
      <c r="C402" s="8" t="s">
        <v>151</v>
      </c>
      <c r="D402" s="9">
        <v>2665832.2223999999</v>
      </c>
      <c r="E402" s="9">
        <v>1762490.4813999999</v>
      </c>
      <c r="F402" s="9">
        <v>1436731.7697000001</v>
      </c>
      <c r="G402" s="10">
        <f t="shared" si="6"/>
        <v>5865054.4735000003</v>
      </c>
    </row>
    <row r="403" spans="1:7" ht="13.8">
      <c r="A403" s="7">
        <v>398</v>
      </c>
      <c r="B403" s="8" t="s">
        <v>105</v>
      </c>
      <c r="C403" s="8" t="s">
        <v>153</v>
      </c>
      <c r="D403" s="9">
        <v>2199568.5321999998</v>
      </c>
      <c r="E403" s="9">
        <v>1454224.5264000001</v>
      </c>
      <c r="F403" s="9">
        <v>1185442.1906999999</v>
      </c>
      <c r="G403" s="10">
        <f t="shared" si="6"/>
        <v>4839235.2493000003</v>
      </c>
    </row>
    <row r="404" spans="1:7" ht="13.8">
      <c r="A404" s="7">
        <v>399</v>
      </c>
      <c r="B404" s="8" t="s">
        <v>105</v>
      </c>
      <c r="C404" s="8" t="s">
        <v>155</v>
      </c>
      <c r="D404" s="9">
        <v>2783956.0688</v>
      </c>
      <c r="E404" s="9">
        <v>1840586.9771</v>
      </c>
      <c r="F404" s="9">
        <v>1500393.7967000001</v>
      </c>
      <c r="G404" s="10">
        <f t="shared" si="6"/>
        <v>6124936.8426000001</v>
      </c>
    </row>
    <row r="405" spans="1:7" ht="13.8">
      <c r="A405" s="7">
        <v>400</v>
      </c>
      <c r="B405" s="8" t="s">
        <v>105</v>
      </c>
      <c r="C405" s="8" t="s">
        <v>157</v>
      </c>
      <c r="D405" s="9">
        <v>2444759.7302999999</v>
      </c>
      <c r="E405" s="9">
        <v>1616330.4343000001</v>
      </c>
      <c r="F405" s="9">
        <v>1317586.2848</v>
      </c>
      <c r="G405" s="10">
        <f t="shared" si="6"/>
        <v>5378676.4494000003</v>
      </c>
    </row>
    <row r="406" spans="1:7" ht="13.8">
      <c r="A406" s="7">
        <v>401</v>
      </c>
      <c r="B406" s="8" t="s">
        <v>105</v>
      </c>
      <c r="C406" s="8" t="s">
        <v>159</v>
      </c>
      <c r="D406" s="9">
        <v>2542192.2859</v>
      </c>
      <c r="E406" s="9">
        <v>1680747.0733</v>
      </c>
      <c r="F406" s="9">
        <v>1370096.8843</v>
      </c>
      <c r="G406" s="10">
        <f t="shared" si="6"/>
        <v>5593036.2434999999</v>
      </c>
    </row>
    <row r="407" spans="1:7" ht="13.8">
      <c r="A407" s="7">
        <v>402</v>
      </c>
      <c r="B407" s="8" t="s">
        <v>105</v>
      </c>
      <c r="C407" s="8" t="s">
        <v>161</v>
      </c>
      <c r="D407" s="9">
        <v>2001349.8296000001</v>
      </c>
      <c r="E407" s="9">
        <v>1323174.0523000001</v>
      </c>
      <c r="F407" s="9">
        <v>1078613.5970000001</v>
      </c>
      <c r="G407" s="10">
        <f t="shared" si="6"/>
        <v>4403137.4789000005</v>
      </c>
    </row>
    <row r="408" spans="1:7" ht="13.8">
      <c r="A408" s="7">
        <v>403</v>
      </c>
      <c r="B408" s="8" t="s">
        <v>105</v>
      </c>
      <c r="C408" s="8" t="s">
        <v>163</v>
      </c>
      <c r="D408" s="9">
        <v>2206559.2609999999</v>
      </c>
      <c r="E408" s="9">
        <v>1458846.3825000001</v>
      </c>
      <c r="F408" s="9">
        <v>1189209.7955</v>
      </c>
      <c r="G408" s="10">
        <f t="shared" si="6"/>
        <v>4854615.4390000002</v>
      </c>
    </row>
    <row r="409" spans="1:7" ht="13.8">
      <c r="A409" s="7">
        <v>404</v>
      </c>
      <c r="B409" s="8" t="s">
        <v>105</v>
      </c>
      <c r="C409" s="8" t="s">
        <v>165</v>
      </c>
      <c r="D409" s="9">
        <v>2720765.9328999999</v>
      </c>
      <c r="E409" s="9">
        <v>1798809.3992999999</v>
      </c>
      <c r="F409" s="9">
        <v>1466337.9116</v>
      </c>
      <c r="G409" s="10">
        <f t="shared" si="6"/>
        <v>5985913.2438000003</v>
      </c>
    </row>
    <row r="410" spans="1:7" ht="13.8">
      <c r="A410" s="7">
        <v>405</v>
      </c>
      <c r="B410" s="8" t="s">
        <v>105</v>
      </c>
      <c r="C410" s="8" t="s">
        <v>167</v>
      </c>
      <c r="D410" s="9">
        <v>3181042.4974000002</v>
      </c>
      <c r="E410" s="9">
        <v>2103117.0211999998</v>
      </c>
      <c r="F410" s="9">
        <v>1714400.7708000001</v>
      </c>
      <c r="G410" s="10">
        <f t="shared" si="6"/>
        <v>6998560.2894000001</v>
      </c>
    </row>
    <row r="411" spans="1:7" ht="13.8">
      <c r="A411" s="7">
        <v>406</v>
      </c>
      <c r="B411" s="8" t="s">
        <v>105</v>
      </c>
      <c r="C411" s="8" t="s">
        <v>169</v>
      </c>
      <c r="D411" s="9">
        <v>2075954.6057</v>
      </c>
      <c r="E411" s="9">
        <v>1372498.3145999999</v>
      </c>
      <c r="F411" s="9">
        <v>1118821.3232</v>
      </c>
      <c r="G411" s="10">
        <f t="shared" si="6"/>
        <v>4567274.2434999999</v>
      </c>
    </row>
    <row r="412" spans="1:7" ht="13.8">
      <c r="A412" s="7">
        <v>407</v>
      </c>
      <c r="B412" s="8" t="s">
        <v>105</v>
      </c>
      <c r="C412" s="8" t="s">
        <v>172</v>
      </c>
      <c r="D412" s="9">
        <v>2441033.6357999998</v>
      </c>
      <c r="E412" s="9">
        <v>1613866.9612</v>
      </c>
      <c r="F412" s="9">
        <v>1315578.1321</v>
      </c>
      <c r="G412" s="10">
        <f t="shared" si="6"/>
        <v>5370478.7291000001</v>
      </c>
    </row>
    <row r="413" spans="1:7" ht="13.8">
      <c r="A413" s="7">
        <v>408</v>
      </c>
      <c r="B413" s="8" t="s">
        <v>106</v>
      </c>
      <c r="C413" s="8" t="s">
        <v>175</v>
      </c>
      <c r="D413" s="9">
        <v>2480447.3821</v>
      </c>
      <c r="E413" s="9">
        <v>1639924.9974</v>
      </c>
      <c r="F413" s="9">
        <v>1336819.8970000001</v>
      </c>
      <c r="G413" s="10">
        <f t="shared" si="6"/>
        <v>5457192.2764999997</v>
      </c>
    </row>
    <row r="414" spans="1:7" ht="13.8">
      <c r="A414" s="7">
        <v>409</v>
      </c>
      <c r="B414" s="8" t="s">
        <v>106</v>
      </c>
      <c r="C414" s="8" t="s">
        <v>177</v>
      </c>
      <c r="D414" s="9">
        <v>2555955.6068000002</v>
      </c>
      <c r="E414" s="9">
        <v>1689846.5663999999</v>
      </c>
      <c r="F414" s="9">
        <v>1377514.5305000001</v>
      </c>
      <c r="G414" s="10">
        <f t="shared" si="6"/>
        <v>5623316.7037000004</v>
      </c>
    </row>
    <row r="415" spans="1:7" ht="13.8">
      <c r="A415" s="7">
        <v>410</v>
      </c>
      <c r="B415" s="8" t="s">
        <v>106</v>
      </c>
      <c r="C415" s="8" t="s">
        <v>179</v>
      </c>
      <c r="D415" s="9">
        <v>2780638.2324000001</v>
      </c>
      <c r="E415" s="9">
        <v>1838393.4201</v>
      </c>
      <c r="F415" s="9">
        <v>1498605.6717999999</v>
      </c>
      <c r="G415" s="10">
        <f t="shared" si="6"/>
        <v>6117637.3242999995</v>
      </c>
    </row>
    <row r="416" spans="1:7" ht="13.8">
      <c r="A416" s="7">
        <v>411</v>
      </c>
      <c r="B416" s="8" t="s">
        <v>106</v>
      </c>
      <c r="C416" s="8" t="s">
        <v>181</v>
      </c>
      <c r="D416" s="9">
        <v>2607124.8857</v>
      </c>
      <c r="E416" s="9">
        <v>1723676.6651000001</v>
      </c>
      <c r="F416" s="9">
        <v>1405091.8581999999</v>
      </c>
      <c r="G416" s="10">
        <f t="shared" si="6"/>
        <v>5735893.409</v>
      </c>
    </row>
    <row r="417" spans="1:7" ht="13.8">
      <c r="A417" s="7">
        <v>412</v>
      </c>
      <c r="B417" s="8" t="s">
        <v>106</v>
      </c>
      <c r="C417" s="8" t="s">
        <v>183</v>
      </c>
      <c r="D417" s="9">
        <v>2438230.6342000002</v>
      </c>
      <c r="E417" s="9">
        <v>1612013.7823999999</v>
      </c>
      <c r="F417" s="9">
        <v>1314067.4738</v>
      </c>
      <c r="G417" s="10">
        <f t="shared" si="6"/>
        <v>5364311.8903999999</v>
      </c>
    </row>
    <row r="418" spans="1:7" ht="13.8">
      <c r="A418" s="7">
        <v>413</v>
      </c>
      <c r="B418" s="8" t="s">
        <v>106</v>
      </c>
      <c r="C418" s="8" t="s">
        <v>185</v>
      </c>
      <c r="D418" s="9">
        <v>2280683.6855000001</v>
      </c>
      <c r="E418" s="9">
        <v>1507853.0648000001</v>
      </c>
      <c r="F418" s="9">
        <v>1229158.6395</v>
      </c>
      <c r="G418" s="10">
        <f t="shared" si="6"/>
        <v>5017695.3898000009</v>
      </c>
    </row>
    <row r="419" spans="1:7" ht="13.8">
      <c r="A419" s="7">
        <v>414</v>
      </c>
      <c r="B419" s="8" t="s">
        <v>106</v>
      </c>
      <c r="C419" s="8" t="s">
        <v>187</v>
      </c>
      <c r="D419" s="9">
        <v>2288147.2968000001</v>
      </c>
      <c r="E419" s="9">
        <v>1512787.5628</v>
      </c>
      <c r="F419" s="9">
        <v>1233181.101</v>
      </c>
      <c r="G419" s="10">
        <f t="shared" si="6"/>
        <v>5034115.9605999999</v>
      </c>
    </row>
    <row r="420" spans="1:7" ht="13.8">
      <c r="A420" s="7">
        <v>415</v>
      </c>
      <c r="B420" s="8" t="s">
        <v>106</v>
      </c>
      <c r="C420" s="8" t="s">
        <v>189</v>
      </c>
      <c r="D420" s="9">
        <v>2449918.9862000002</v>
      </c>
      <c r="E420" s="9">
        <v>1619741.429</v>
      </c>
      <c r="F420" s="9">
        <v>1320366.83</v>
      </c>
      <c r="G420" s="10">
        <f t="shared" si="6"/>
        <v>5390027.2452000007</v>
      </c>
    </row>
    <row r="421" spans="1:7" ht="13.8">
      <c r="A421" s="7">
        <v>416</v>
      </c>
      <c r="B421" s="8" t="s">
        <v>106</v>
      </c>
      <c r="C421" s="8" t="s">
        <v>191</v>
      </c>
      <c r="D421" s="9">
        <v>2297907.5282000001</v>
      </c>
      <c r="E421" s="9">
        <v>1519240.4501</v>
      </c>
      <c r="F421" s="9">
        <v>1238441.31</v>
      </c>
      <c r="G421" s="10">
        <f t="shared" si="6"/>
        <v>5055589.2883000001</v>
      </c>
    </row>
    <row r="422" spans="1:7" ht="13.8">
      <c r="A422" s="7">
        <v>417</v>
      </c>
      <c r="B422" s="8" t="s">
        <v>106</v>
      </c>
      <c r="C422" s="8" t="s">
        <v>193</v>
      </c>
      <c r="D422" s="9">
        <v>2770572.2842999999</v>
      </c>
      <c r="E422" s="9">
        <v>1831738.4110000001</v>
      </c>
      <c r="F422" s="9">
        <v>1493180.699</v>
      </c>
      <c r="G422" s="10">
        <f t="shared" si="6"/>
        <v>6095491.3942999998</v>
      </c>
    </row>
    <row r="423" spans="1:7" ht="13.8">
      <c r="A423" s="7">
        <v>418</v>
      </c>
      <c r="B423" s="8" t="s">
        <v>106</v>
      </c>
      <c r="C423" s="8" t="s">
        <v>195</v>
      </c>
      <c r="D423" s="9">
        <v>2286600.7015</v>
      </c>
      <c r="E423" s="9">
        <v>1511765.0455</v>
      </c>
      <c r="F423" s="9">
        <v>1232347.5741999999</v>
      </c>
      <c r="G423" s="10">
        <f t="shared" si="6"/>
        <v>5030713.3212000001</v>
      </c>
    </row>
    <row r="424" spans="1:7" ht="13.8">
      <c r="A424" s="7">
        <v>419</v>
      </c>
      <c r="B424" s="8" t="s">
        <v>106</v>
      </c>
      <c r="C424" s="8" t="s">
        <v>197</v>
      </c>
      <c r="D424" s="9">
        <v>2539663.2255000002</v>
      </c>
      <c r="E424" s="9">
        <v>1679075.0082</v>
      </c>
      <c r="F424" s="9">
        <v>1368733.8647</v>
      </c>
      <c r="G424" s="10">
        <f t="shared" si="6"/>
        <v>5587472.0983999996</v>
      </c>
    </row>
    <row r="425" spans="1:7" ht="13.8">
      <c r="A425" s="7">
        <v>420</v>
      </c>
      <c r="B425" s="8" t="s">
        <v>106</v>
      </c>
      <c r="C425" s="8" t="s">
        <v>199</v>
      </c>
      <c r="D425" s="9">
        <v>2767657.1658000001</v>
      </c>
      <c r="E425" s="9">
        <v>1829811.1072</v>
      </c>
      <c r="F425" s="9">
        <v>1491609.6161</v>
      </c>
      <c r="G425" s="10">
        <f t="shared" si="6"/>
        <v>6089077.8891000003</v>
      </c>
    </row>
    <row r="426" spans="1:7" ht="13.8">
      <c r="A426" s="7">
        <v>421</v>
      </c>
      <c r="B426" s="8" t="s">
        <v>106</v>
      </c>
      <c r="C426" s="8" t="s">
        <v>201</v>
      </c>
      <c r="D426" s="9">
        <v>2761185.8124000002</v>
      </c>
      <c r="E426" s="9">
        <v>1825532.6313</v>
      </c>
      <c r="F426" s="9">
        <v>1488121.9251000001</v>
      </c>
      <c r="G426" s="10">
        <f t="shared" si="6"/>
        <v>6074840.3688000012</v>
      </c>
    </row>
    <row r="427" spans="1:7" ht="13.8">
      <c r="A427" s="7">
        <v>422</v>
      </c>
      <c r="B427" s="8" t="s">
        <v>106</v>
      </c>
      <c r="C427" s="8" t="s">
        <v>203</v>
      </c>
      <c r="D427" s="9">
        <v>2411220.3996000001</v>
      </c>
      <c r="E427" s="9">
        <v>1594156.2139999999</v>
      </c>
      <c r="F427" s="9">
        <v>1299510.4953999999</v>
      </c>
      <c r="G427" s="10">
        <f t="shared" si="6"/>
        <v>5304887.1089999992</v>
      </c>
    </row>
    <row r="428" spans="1:7" ht="13.8">
      <c r="A428" s="7">
        <v>423</v>
      </c>
      <c r="B428" s="8" t="s">
        <v>106</v>
      </c>
      <c r="C428" s="8" t="s">
        <v>205</v>
      </c>
      <c r="D428" s="9">
        <v>2716421.3503</v>
      </c>
      <c r="E428" s="9">
        <v>1795937.0185</v>
      </c>
      <c r="F428" s="9">
        <v>1463996.429</v>
      </c>
      <c r="G428" s="10">
        <f t="shared" si="6"/>
        <v>5976354.7978000008</v>
      </c>
    </row>
    <row r="429" spans="1:7" ht="13.8">
      <c r="A429" s="7">
        <v>424</v>
      </c>
      <c r="B429" s="8" t="s">
        <v>106</v>
      </c>
      <c r="C429" s="8" t="s">
        <v>207</v>
      </c>
      <c r="D429" s="9">
        <v>2804124.2099000001</v>
      </c>
      <c r="E429" s="9">
        <v>1853920.9583000001</v>
      </c>
      <c r="F429" s="9">
        <v>1511263.2763</v>
      </c>
      <c r="G429" s="10">
        <f t="shared" si="6"/>
        <v>6169308.4445000002</v>
      </c>
    </row>
    <row r="430" spans="1:7" ht="13.8">
      <c r="A430" s="7">
        <v>425</v>
      </c>
      <c r="B430" s="8" t="s">
        <v>106</v>
      </c>
      <c r="C430" s="8" t="s">
        <v>209</v>
      </c>
      <c r="D430" s="9">
        <v>2684317.8184000002</v>
      </c>
      <c r="E430" s="9">
        <v>1774712.0633</v>
      </c>
      <c r="F430" s="9">
        <v>1446694.4534</v>
      </c>
      <c r="G430" s="10">
        <f t="shared" si="6"/>
        <v>5905724.3350999998</v>
      </c>
    </row>
    <row r="431" spans="1:7" ht="13.8">
      <c r="A431" s="7">
        <v>426</v>
      </c>
      <c r="B431" s="8" t="s">
        <v>106</v>
      </c>
      <c r="C431" s="8" t="s">
        <v>211</v>
      </c>
      <c r="D431" s="9">
        <v>2943660.6611000001</v>
      </c>
      <c r="E431" s="9">
        <v>1946174.2009999999</v>
      </c>
      <c r="F431" s="9">
        <v>1586465.4779999999</v>
      </c>
      <c r="G431" s="10">
        <f t="shared" si="6"/>
        <v>6476300.3400999997</v>
      </c>
    </row>
    <row r="432" spans="1:7" ht="13.8">
      <c r="A432" s="7">
        <v>427</v>
      </c>
      <c r="B432" s="8" t="s">
        <v>106</v>
      </c>
      <c r="C432" s="8" t="s">
        <v>213</v>
      </c>
      <c r="D432" s="9">
        <v>2344103.1932999999</v>
      </c>
      <c r="E432" s="9">
        <v>1549782.2897000001</v>
      </c>
      <c r="F432" s="9">
        <v>1263338.1429999999</v>
      </c>
      <c r="G432" s="10">
        <f t="shared" si="6"/>
        <v>5157223.6260000002</v>
      </c>
    </row>
    <row r="433" spans="1:7" ht="13.8">
      <c r="A433" s="7">
        <v>428</v>
      </c>
      <c r="B433" s="8" t="s">
        <v>106</v>
      </c>
      <c r="C433" s="8" t="s">
        <v>106</v>
      </c>
      <c r="D433" s="9">
        <v>3228449.6154</v>
      </c>
      <c r="E433" s="9">
        <v>2134459.8015999999</v>
      </c>
      <c r="F433" s="9">
        <v>1739950.5079000001</v>
      </c>
      <c r="G433" s="10">
        <f t="shared" si="6"/>
        <v>7102859.9248999991</v>
      </c>
    </row>
    <row r="434" spans="1:7" ht="13.8">
      <c r="A434" s="7">
        <v>429</v>
      </c>
      <c r="B434" s="8" t="s">
        <v>106</v>
      </c>
      <c r="C434" s="8" t="s">
        <v>217</v>
      </c>
      <c r="D434" s="9">
        <v>2271675.9147000001</v>
      </c>
      <c r="E434" s="9">
        <v>1501897.6598</v>
      </c>
      <c r="F434" s="9">
        <v>1224303.9639999999</v>
      </c>
      <c r="G434" s="10">
        <f t="shared" si="6"/>
        <v>4997877.5384999998</v>
      </c>
    </row>
    <row r="435" spans="1:7" ht="13.8">
      <c r="A435" s="7">
        <v>430</v>
      </c>
      <c r="B435" s="8" t="s">
        <v>106</v>
      </c>
      <c r="C435" s="8" t="s">
        <v>219</v>
      </c>
      <c r="D435" s="9">
        <v>2146131.5455</v>
      </c>
      <c r="E435" s="9">
        <v>1418895.1536000001</v>
      </c>
      <c r="F435" s="9">
        <v>1156642.6978</v>
      </c>
      <c r="G435" s="10">
        <f t="shared" si="6"/>
        <v>4721669.3969000001</v>
      </c>
    </row>
    <row r="436" spans="1:7" ht="13.8">
      <c r="A436" s="7">
        <v>431</v>
      </c>
      <c r="B436" s="8" t="s">
        <v>106</v>
      </c>
      <c r="C436" s="8" t="s">
        <v>221</v>
      </c>
      <c r="D436" s="9">
        <v>2610736.8569999998</v>
      </c>
      <c r="E436" s="9">
        <v>1726064.6867</v>
      </c>
      <c r="F436" s="9">
        <v>1407038.5049999999</v>
      </c>
      <c r="G436" s="10">
        <f t="shared" si="6"/>
        <v>5743840.0487000002</v>
      </c>
    </row>
    <row r="437" spans="1:7" ht="13.8">
      <c r="A437" s="7">
        <v>432</v>
      </c>
      <c r="B437" s="8" t="s">
        <v>106</v>
      </c>
      <c r="C437" s="8" t="s">
        <v>223</v>
      </c>
      <c r="D437" s="9">
        <v>2597996.6776999999</v>
      </c>
      <c r="E437" s="9">
        <v>1717641.6342</v>
      </c>
      <c r="F437" s="9">
        <v>1400172.2738000001</v>
      </c>
      <c r="G437" s="10">
        <f t="shared" si="6"/>
        <v>5715810.5856999997</v>
      </c>
    </row>
    <row r="438" spans="1:7" ht="13.8">
      <c r="A438" s="7">
        <v>433</v>
      </c>
      <c r="B438" s="8" t="s">
        <v>106</v>
      </c>
      <c r="C438" s="8" t="s">
        <v>225</v>
      </c>
      <c r="D438" s="9">
        <v>2464386.5515000001</v>
      </c>
      <c r="E438" s="9">
        <v>1629306.5268000001</v>
      </c>
      <c r="F438" s="9">
        <v>1328164.0238999999</v>
      </c>
      <c r="G438" s="10">
        <f t="shared" si="6"/>
        <v>5421857.1021999996</v>
      </c>
    </row>
    <row r="439" spans="1:7" ht="13.8">
      <c r="A439" s="7">
        <v>434</v>
      </c>
      <c r="B439" s="8" t="s">
        <v>106</v>
      </c>
      <c r="C439" s="8" t="s">
        <v>227</v>
      </c>
      <c r="D439" s="9">
        <v>2516144.2710000002</v>
      </c>
      <c r="E439" s="9">
        <v>1663525.6676</v>
      </c>
      <c r="F439" s="9">
        <v>1356058.4875</v>
      </c>
      <c r="G439" s="10">
        <f t="shared" si="6"/>
        <v>5535728.4260999998</v>
      </c>
    </row>
    <row r="440" spans="1:7" ht="13.8">
      <c r="A440" s="7">
        <v>435</v>
      </c>
      <c r="B440" s="8" t="s">
        <v>106</v>
      </c>
      <c r="C440" s="8" t="s">
        <v>229</v>
      </c>
      <c r="D440" s="9">
        <v>2119385.0082</v>
      </c>
      <c r="E440" s="9">
        <v>1401211.9262000001</v>
      </c>
      <c r="F440" s="9">
        <v>1142227.8370999999</v>
      </c>
      <c r="G440" s="10">
        <f t="shared" si="6"/>
        <v>4662824.7714999998</v>
      </c>
    </row>
    <row r="441" spans="1:7" ht="13.8">
      <c r="A441" s="7">
        <v>436</v>
      </c>
      <c r="B441" s="8" t="s">
        <v>106</v>
      </c>
      <c r="C441" s="8" t="s">
        <v>231</v>
      </c>
      <c r="D441" s="9">
        <v>2535978.2505000001</v>
      </c>
      <c r="E441" s="9">
        <v>1676638.7208</v>
      </c>
      <c r="F441" s="9">
        <v>1366747.8729999999</v>
      </c>
      <c r="G441" s="10">
        <f t="shared" si="6"/>
        <v>5579364.8443</v>
      </c>
    </row>
    <row r="442" spans="1:7" ht="13.8">
      <c r="A442" s="7">
        <v>437</v>
      </c>
      <c r="B442" s="8" t="s">
        <v>106</v>
      </c>
      <c r="C442" s="8" t="s">
        <v>233</v>
      </c>
      <c r="D442" s="9">
        <v>2287605.0203</v>
      </c>
      <c r="E442" s="9">
        <v>1512429.0416000001</v>
      </c>
      <c r="F442" s="9">
        <v>1232888.8448000001</v>
      </c>
      <c r="G442" s="10">
        <f t="shared" si="6"/>
        <v>5032922.9067000002</v>
      </c>
    </row>
    <row r="443" spans="1:7" ht="13.8">
      <c r="A443" s="7">
        <v>438</v>
      </c>
      <c r="B443" s="8" t="s">
        <v>106</v>
      </c>
      <c r="C443" s="8" t="s">
        <v>235</v>
      </c>
      <c r="D443" s="9">
        <v>2370159.3352999999</v>
      </c>
      <c r="E443" s="9">
        <v>1567009.0685000001</v>
      </c>
      <c r="F443" s="9">
        <v>1277380.9198</v>
      </c>
      <c r="G443" s="10">
        <f t="shared" si="6"/>
        <v>5214549.3235999998</v>
      </c>
    </row>
    <row r="444" spans="1:7" ht="13.8">
      <c r="A444" s="7">
        <v>439</v>
      </c>
      <c r="B444" s="8" t="s">
        <v>106</v>
      </c>
      <c r="C444" s="8" t="s">
        <v>237</v>
      </c>
      <c r="D444" s="9">
        <v>2543132.3110000002</v>
      </c>
      <c r="E444" s="9">
        <v>1681368.5622</v>
      </c>
      <c r="F444" s="9">
        <v>1370603.5042999999</v>
      </c>
      <c r="G444" s="10">
        <f t="shared" si="6"/>
        <v>5595104.3775000004</v>
      </c>
    </row>
    <row r="445" spans="1:7" ht="13.8">
      <c r="A445" s="7">
        <v>440</v>
      </c>
      <c r="B445" s="8" t="s">
        <v>106</v>
      </c>
      <c r="C445" s="8" t="s">
        <v>239</v>
      </c>
      <c r="D445" s="9">
        <v>2464774.2724000001</v>
      </c>
      <c r="E445" s="9">
        <v>1629562.865</v>
      </c>
      <c r="F445" s="9">
        <v>1328372.9834</v>
      </c>
      <c r="G445" s="10">
        <f t="shared" si="6"/>
        <v>5422710.1208000006</v>
      </c>
    </row>
    <row r="446" spans="1:7" ht="13.8">
      <c r="A446" s="7">
        <v>441</v>
      </c>
      <c r="B446" s="8" t="s">
        <v>106</v>
      </c>
      <c r="C446" s="8" t="s">
        <v>241</v>
      </c>
      <c r="D446" s="9">
        <v>2415681.0161000001</v>
      </c>
      <c r="E446" s="9">
        <v>1597105.3096</v>
      </c>
      <c r="F446" s="9">
        <v>1301914.5137</v>
      </c>
      <c r="G446" s="10">
        <f t="shared" si="6"/>
        <v>5314700.8393999999</v>
      </c>
    </row>
    <row r="447" spans="1:7" ht="13.8">
      <c r="A447" s="7">
        <v>442</v>
      </c>
      <c r="B447" s="8" t="s">
        <v>107</v>
      </c>
      <c r="C447" s="8" t="s">
        <v>245</v>
      </c>
      <c r="D447" s="9">
        <v>1934148.4457</v>
      </c>
      <c r="E447" s="9">
        <v>1278744.4748</v>
      </c>
      <c r="F447" s="9">
        <v>1042395.8777</v>
      </c>
      <c r="G447" s="10">
        <f t="shared" si="6"/>
        <v>4255288.7982000001</v>
      </c>
    </row>
    <row r="448" spans="1:7" ht="13.8">
      <c r="A448" s="7">
        <v>443</v>
      </c>
      <c r="B448" s="8" t="s">
        <v>107</v>
      </c>
      <c r="C448" s="8" t="s">
        <v>247</v>
      </c>
      <c r="D448" s="9">
        <v>3160321.969</v>
      </c>
      <c r="E448" s="9">
        <v>2089417.8341999999</v>
      </c>
      <c r="F448" s="9">
        <v>1703233.5859000001</v>
      </c>
      <c r="G448" s="10">
        <f t="shared" si="6"/>
        <v>6952973.3891000003</v>
      </c>
    </row>
    <row r="449" spans="1:7" ht="13.8">
      <c r="A449" s="7">
        <v>444</v>
      </c>
      <c r="B449" s="8" t="s">
        <v>107</v>
      </c>
      <c r="C449" s="8" t="s">
        <v>249</v>
      </c>
      <c r="D449" s="9">
        <v>2661913.1357999998</v>
      </c>
      <c r="E449" s="9">
        <v>1759899.4132000001</v>
      </c>
      <c r="F449" s="9">
        <v>1434619.6052000001</v>
      </c>
      <c r="G449" s="10">
        <f t="shared" si="6"/>
        <v>5856432.1541999998</v>
      </c>
    </row>
    <row r="450" spans="1:7" ht="13.8">
      <c r="A450" s="7">
        <v>445</v>
      </c>
      <c r="B450" s="8" t="s">
        <v>107</v>
      </c>
      <c r="C450" s="8" t="s">
        <v>251</v>
      </c>
      <c r="D450" s="9">
        <v>2197857.5770999999</v>
      </c>
      <c r="E450" s="9">
        <v>1453093.3441000001</v>
      </c>
      <c r="F450" s="9">
        <v>1184520.0833999999</v>
      </c>
      <c r="G450" s="10">
        <f t="shared" si="6"/>
        <v>4835471.0045999996</v>
      </c>
    </row>
    <row r="451" spans="1:7" ht="13.8">
      <c r="A451" s="7">
        <v>446</v>
      </c>
      <c r="B451" s="8" t="s">
        <v>107</v>
      </c>
      <c r="C451" s="8" t="s">
        <v>253</v>
      </c>
      <c r="D451" s="9">
        <v>2927117.8539</v>
      </c>
      <c r="E451" s="9">
        <v>1935237.0760999999</v>
      </c>
      <c r="F451" s="9">
        <v>1577549.8470000001</v>
      </c>
      <c r="G451" s="10">
        <f t="shared" si="6"/>
        <v>6439904.7769999998</v>
      </c>
    </row>
    <row r="452" spans="1:7" ht="13.8">
      <c r="A452" s="7">
        <v>447</v>
      </c>
      <c r="B452" s="8" t="s">
        <v>107</v>
      </c>
      <c r="C452" s="8" t="s">
        <v>255</v>
      </c>
      <c r="D452" s="9">
        <v>3581151.6255999999</v>
      </c>
      <c r="E452" s="9">
        <v>2367645.4951999998</v>
      </c>
      <c r="F452" s="9">
        <v>1930036.8078000001</v>
      </c>
      <c r="G452" s="10">
        <f t="shared" si="6"/>
        <v>7878833.9286000002</v>
      </c>
    </row>
    <row r="453" spans="1:7" ht="13.8">
      <c r="A453" s="7">
        <v>448</v>
      </c>
      <c r="B453" s="8" t="s">
        <v>107</v>
      </c>
      <c r="C453" s="8" t="s">
        <v>257</v>
      </c>
      <c r="D453" s="9">
        <v>2439739.5008</v>
      </c>
      <c r="E453" s="9">
        <v>1613011.3557</v>
      </c>
      <c r="F453" s="9">
        <v>1314880.6669999999</v>
      </c>
      <c r="G453" s="10">
        <f t="shared" si="6"/>
        <v>5367631.5234999992</v>
      </c>
    </row>
    <row r="454" spans="1:7" ht="13.8">
      <c r="A454" s="7">
        <v>449</v>
      </c>
      <c r="B454" s="8" t="s">
        <v>107</v>
      </c>
      <c r="C454" s="8" t="s">
        <v>259</v>
      </c>
      <c r="D454" s="9">
        <v>2591868.8862000001</v>
      </c>
      <c r="E454" s="9">
        <v>1713590.3012000001</v>
      </c>
      <c r="F454" s="9">
        <v>1396869.7431000001</v>
      </c>
      <c r="G454" s="10">
        <f t="shared" si="6"/>
        <v>5702328.9305000007</v>
      </c>
    </row>
    <row r="455" spans="1:7" ht="13.8">
      <c r="A455" s="7">
        <v>450</v>
      </c>
      <c r="B455" s="8" t="s">
        <v>107</v>
      </c>
      <c r="C455" s="8" t="s">
        <v>261</v>
      </c>
      <c r="D455" s="9">
        <v>3219914.7585</v>
      </c>
      <c r="E455" s="9">
        <v>2128817.0594000001</v>
      </c>
      <c r="F455" s="9">
        <v>1735350.7061000001</v>
      </c>
      <c r="G455" s="10">
        <f t="shared" ref="G455:G518" si="7">D455+E455+F455</f>
        <v>7084082.5240000002</v>
      </c>
    </row>
    <row r="456" spans="1:7" ht="13.8">
      <c r="A456" s="7">
        <v>451</v>
      </c>
      <c r="B456" s="8" t="s">
        <v>107</v>
      </c>
      <c r="C456" s="8" t="s">
        <v>263</v>
      </c>
      <c r="D456" s="9">
        <v>2242050.3524000002</v>
      </c>
      <c r="E456" s="9">
        <v>1482310.9915</v>
      </c>
      <c r="F456" s="9">
        <v>1208337.4728000001</v>
      </c>
      <c r="G456" s="10">
        <f t="shared" si="7"/>
        <v>4932698.8167000003</v>
      </c>
    </row>
    <row r="457" spans="1:7" ht="13.8">
      <c r="A457" s="7">
        <v>452</v>
      </c>
      <c r="B457" s="8" t="s">
        <v>107</v>
      </c>
      <c r="C457" s="8" t="s">
        <v>265</v>
      </c>
      <c r="D457" s="9">
        <v>2368190.3135000002</v>
      </c>
      <c r="E457" s="9">
        <v>1565707.2679000001</v>
      </c>
      <c r="F457" s="9">
        <v>1276319.7291999999</v>
      </c>
      <c r="G457" s="10">
        <f t="shared" si="7"/>
        <v>5210217.3106000004</v>
      </c>
    </row>
    <row r="458" spans="1:7" ht="13.8">
      <c r="A458" s="7">
        <v>453</v>
      </c>
      <c r="B458" s="8" t="s">
        <v>107</v>
      </c>
      <c r="C458" s="8" t="s">
        <v>267</v>
      </c>
      <c r="D458" s="9">
        <v>2612628.6737000002</v>
      </c>
      <c r="E458" s="9">
        <v>1727315.4439999999</v>
      </c>
      <c r="F458" s="9">
        <v>1408058.0865</v>
      </c>
      <c r="G458" s="10">
        <f t="shared" si="7"/>
        <v>5748002.2042000005</v>
      </c>
    </row>
    <row r="459" spans="1:7" ht="13.8">
      <c r="A459" s="7">
        <v>454</v>
      </c>
      <c r="B459" s="8" t="s">
        <v>107</v>
      </c>
      <c r="C459" s="8" t="s">
        <v>269</v>
      </c>
      <c r="D459" s="9">
        <v>2174277.7379000001</v>
      </c>
      <c r="E459" s="9">
        <v>1437503.7501000001</v>
      </c>
      <c r="F459" s="9">
        <v>1171811.8927</v>
      </c>
      <c r="G459" s="10">
        <f t="shared" si="7"/>
        <v>4783593.3806999996</v>
      </c>
    </row>
    <row r="460" spans="1:7" ht="13.8">
      <c r="A460" s="7">
        <v>455</v>
      </c>
      <c r="B460" s="8" t="s">
        <v>107</v>
      </c>
      <c r="C460" s="8" t="s">
        <v>271</v>
      </c>
      <c r="D460" s="9">
        <v>2495125.7998000002</v>
      </c>
      <c r="E460" s="9">
        <v>1649629.4985</v>
      </c>
      <c r="F460" s="9">
        <v>1344730.7283999999</v>
      </c>
      <c r="G460" s="10">
        <f t="shared" si="7"/>
        <v>5489486.0266999993</v>
      </c>
    </row>
    <row r="461" spans="1:7" ht="13.8">
      <c r="A461" s="7">
        <v>456</v>
      </c>
      <c r="B461" s="8" t="s">
        <v>107</v>
      </c>
      <c r="C461" s="8" t="s">
        <v>273</v>
      </c>
      <c r="D461" s="9">
        <v>2886624.2921000002</v>
      </c>
      <c r="E461" s="9">
        <v>1908465.1296999999</v>
      </c>
      <c r="F461" s="9">
        <v>1555726.1229000001</v>
      </c>
      <c r="G461" s="10">
        <f t="shared" si="7"/>
        <v>6350815.5447000004</v>
      </c>
    </row>
    <row r="462" spans="1:7" ht="13.8">
      <c r="A462" s="7">
        <v>457</v>
      </c>
      <c r="B462" s="8" t="s">
        <v>107</v>
      </c>
      <c r="C462" s="8" t="s">
        <v>275</v>
      </c>
      <c r="D462" s="9">
        <v>2312745.4575999998</v>
      </c>
      <c r="E462" s="9">
        <v>1529050.4108</v>
      </c>
      <c r="F462" s="9">
        <v>1246438.1089999999</v>
      </c>
      <c r="G462" s="10">
        <f t="shared" si="7"/>
        <v>5088233.9774000002</v>
      </c>
    </row>
    <row r="463" spans="1:7" ht="13.8">
      <c r="A463" s="7">
        <v>458</v>
      </c>
      <c r="B463" s="8" t="s">
        <v>107</v>
      </c>
      <c r="C463" s="8" t="s">
        <v>277</v>
      </c>
      <c r="D463" s="9">
        <v>2279138.5268999999</v>
      </c>
      <c r="E463" s="9">
        <v>1506831.4972999999</v>
      </c>
      <c r="F463" s="9">
        <v>1228325.8870000001</v>
      </c>
      <c r="G463" s="10">
        <f t="shared" si="7"/>
        <v>5014295.9112</v>
      </c>
    </row>
    <row r="464" spans="1:7" ht="13.8">
      <c r="A464" s="7">
        <v>459</v>
      </c>
      <c r="B464" s="8" t="s">
        <v>107</v>
      </c>
      <c r="C464" s="8" t="s">
        <v>280</v>
      </c>
      <c r="D464" s="9">
        <v>2365174.4046999998</v>
      </c>
      <c r="E464" s="9">
        <v>1563713.3274999999</v>
      </c>
      <c r="F464" s="9">
        <v>1274694.3260999999</v>
      </c>
      <c r="G464" s="10">
        <f t="shared" si="7"/>
        <v>5203582.0582999997</v>
      </c>
    </row>
    <row r="465" spans="1:7" ht="13.8">
      <c r="A465" s="7">
        <v>460</v>
      </c>
      <c r="B465" s="8" t="s">
        <v>107</v>
      </c>
      <c r="C465" s="8" t="s">
        <v>282</v>
      </c>
      <c r="D465" s="9">
        <v>2861544.6194000002</v>
      </c>
      <c r="E465" s="9">
        <v>1891883.9345</v>
      </c>
      <c r="F465" s="9">
        <v>1542209.6074000001</v>
      </c>
      <c r="G465" s="10">
        <f t="shared" si="7"/>
        <v>6295638.1612999998</v>
      </c>
    </row>
    <row r="466" spans="1:7" ht="13.8">
      <c r="A466" s="7">
        <v>461</v>
      </c>
      <c r="B466" s="8" t="s">
        <v>107</v>
      </c>
      <c r="C466" s="8" t="s">
        <v>284</v>
      </c>
      <c r="D466" s="9">
        <v>2198899.2094999999</v>
      </c>
      <c r="E466" s="9">
        <v>1453782.0098999999</v>
      </c>
      <c r="F466" s="9">
        <v>1185081.4639999999</v>
      </c>
      <c r="G466" s="10">
        <f t="shared" si="7"/>
        <v>4837762.6833999995</v>
      </c>
    </row>
    <row r="467" spans="1:7" ht="13.8">
      <c r="A467" s="7">
        <v>462</v>
      </c>
      <c r="B467" s="8" t="s">
        <v>107</v>
      </c>
      <c r="C467" s="8" t="s">
        <v>286</v>
      </c>
      <c r="D467" s="9">
        <v>2626470.4715999998</v>
      </c>
      <c r="E467" s="9">
        <v>1736466.8214</v>
      </c>
      <c r="F467" s="9">
        <v>1415518.0274</v>
      </c>
      <c r="G467" s="10">
        <f t="shared" si="7"/>
        <v>5778455.3203999996</v>
      </c>
    </row>
    <row r="468" spans="1:7" ht="13.8">
      <c r="A468" s="7">
        <v>463</v>
      </c>
      <c r="B468" s="8" t="s">
        <v>108</v>
      </c>
      <c r="C468" s="8" t="s">
        <v>290</v>
      </c>
      <c r="D468" s="9">
        <v>2805447.5066</v>
      </c>
      <c r="E468" s="9">
        <v>1854795.8437999999</v>
      </c>
      <c r="F468" s="9">
        <v>1511976.4579</v>
      </c>
      <c r="G468" s="10">
        <f t="shared" si="7"/>
        <v>6172219.8082999997</v>
      </c>
    </row>
    <row r="469" spans="1:7" ht="13.8">
      <c r="A469" s="7">
        <v>464</v>
      </c>
      <c r="B469" s="8" t="s">
        <v>108</v>
      </c>
      <c r="C469" s="8" t="s">
        <v>292</v>
      </c>
      <c r="D469" s="9">
        <v>2480648.6880999999</v>
      </c>
      <c r="E469" s="9">
        <v>1640058.0891</v>
      </c>
      <c r="F469" s="9">
        <v>1336928.3895</v>
      </c>
      <c r="G469" s="10">
        <f t="shared" si="7"/>
        <v>5457635.1666999999</v>
      </c>
    </row>
    <row r="470" spans="1:7" ht="13.8">
      <c r="A470" s="7">
        <v>465</v>
      </c>
      <c r="B470" s="8" t="s">
        <v>108</v>
      </c>
      <c r="C470" s="8" t="s">
        <v>294</v>
      </c>
      <c r="D470" s="9">
        <v>3130698.8613999998</v>
      </c>
      <c r="E470" s="9">
        <v>2069832.7886999999</v>
      </c>
      <c r="F470" s="9">
        <v>1687268.4177000001</v>
      </c>
      <c r="G470" s="10">
        <f t="shared" si="7"/>
        <v>6887800.0678000003</v>
      </c>
    </row>
    <row r="471" spans="1:7" ht="13.8">
      <c r="A471" s="7">
        <v>466</v>
      </c>
      <c r="B471" s="8" t="s">
        <v>108</v>
      </c>
      <c r="C471" s="8" t="s">
        <v>296</v>
      </c>
      <c r="D471" s="9">
        <v>2478855.2947</v>
      </c>
      <c r="E471" s="9">
        <v>1638872.4035</v>
      </c>
      <c r="F471" s="9">
        <v>1335961.8526000001</v>
      </c>
      <c r="G471" s="10">
        <f t="shared" si="7"/>
        <v>5453689.5508000003</v>
      </c>
    </row>
    <row r="472" spans="1:7" ht="13.8">
      <c r="A472" s="7">
        <v>467</v>
      </c>
      <c r="B472" s="8" t="s">
        <v>108</v>
      </c>
      <c r="C472" s="8" t="s">
        <v>298</v>
      </c>
      <c r="D472" s="9">
        <v>3389365.1409</v>
      </c>
      <c r="E472" s="9">
        <v>2240847.6228999998</v>
      </c>
      <c r="F472" s="9">
        <v>1826674.8133</v>
      </c>
      <c r="G472" s="10">
        <f t="shared" si="7"/>
        <v>7456887.5770999994</v>
      </c>
    </row>
    <row r="473" spans="1:7" ht="13.8">
      <c r="A473" s="7">
        <v>468</v>
      </c>
      <c r="B473" s="8" t="s">
        <v>108</v>
      </c>
      <c r="C473" s="8" t="s">
        <v>300</v>
      </c>
      <c r="D473" s="9">
        <v>2635256.2023999998</v>
      </c>
      <c r="E473" s="9">
        <v>1742275.4267</v>
      </c>
      <c r="F473" s="9">
        <v>1420253.0360000001</v>
      </c>
      <c r="G473" s="10">
        <f t="shared" si="7"/>
        <v>5797784.6650999999</v>
      </c>
    </row>
    <row r="474" spans="1:7" ht="13.8">
      <c r="A474" s="7">
        <v>469</v>
      </c>
      <c r="B474" s="8" t="s">
        <v>108</v>
      </c>
      <c r="C474" s="8" t="s">
        <v>302</v>
      </c>
      <c r="D474" s="9">
        <v>2211219.2799999998</v>
      </c>
      <c r="E474" s="9">
        <v>1461927.3112000001</v>
      </c>
      <c r="F474" s="9">
        <v>1191721.2804</v>
      </c>
      <c r="G474" s="10">
        <f t="shared" si="7"/>
        <v>4864867.8716000002</v>
      </c>
    </row>
    <row r="475" spans="1:7" ht="13.8">
      <c r="A475" s="7">
        <v>470</v>
      </c>
      <c r="B475" s="8" t="s">
        <v>108</v>
      </c>
      <c r="C475" s="8" t="s">
        <v>304</v>
      </c>
      <c r="D475" s="9">
        <v>2591110.3922999999</v>
      </c>
      <c r="E475" s="9">
        <v>1713088.8299</v>
      </c>
      <c r="F475" s="9">
        <v>1396460.9580999999</v>
      </c>
      <c r="G475" s="10">
        <f t="shared" si="7"/>
        <v>5700660.1802999992</v>
      </c>
    </row>
    <row r="476" spans="1:7" ht="13.8">
      <c r="A476" s="7">
        <v>471</v>
      </c>
      <c r="B476" s="8" t="s">
        <v>108</v>
      </c>
      <c r="C476" s="8" t="s">
        <v>306</v>
      </c>
      <c r="D476" s="9">
        <v>2541112.0229000002</v>
      </c>
      <c r="E476" s="9">
        <v>1680032.8673</v>
      </c>
      <c r="F476" s="9">
        <v>1369514.6839999999</v>
      </c>
      <c r="G476" s="10">
        <f t="shared" si="7"/>
        <v>5590659.5742000006</v>
      </c>
    </row>
    <row r="477" spans="1:7" ht="13.8">
      <c r="A477" s="7">
        <v>472</v>
      </c>
      <c r="B477" s="8" t="s">
        <v>108</v>
      </c>
      <c r="C477" s="8" t="s">
        <v>308</v>
      </c>
      <c r="D477" s="9">
        <v>2686531.929</v>
      </c>
      <c r="E477" s="9">
        <v>1776175.9021999999</v>
      </c>
      <c r="F477" s="9">
        <v>1447887.7328999999</v>
      </c>
      <c r="G477" s="10">
        <f t="shared" si="7"/>
        <v>5910595.5641000001</v>
      </c>
    </row>
    <row r="478" spans="1:7" ht="13.8">
      <c r="A478" s="7">
        <v>473</v>
      </c>
      <c r="B478" s="8" t="s">
        <v>108</v>
      </c>
      <c r="C478" s="8" t="s">
        <v>108</v>
      </c>
      <c r="D478" s="9">
        <v>2364923.4917000001</v>
      </c>
      <c r="E478" s="9">
        <v>1563547.4387000001</v>
      </c>
      <c r="F478" s="9">
        <v>1274559.0983</v>
      </c>
      <c r="G478" s="10">
        <f t="shared" si="7"/>
        <v>5203030.0286999997</v>
      </c>
    </row>
    <row r="479" spans="1:7" ht="13.8">
      <c r="A479" s="7">
        <v>474</v>
      </c>
      <c r="B479" s="8" t="s">
        <v>108</v>
      </c>
      <c r="C479" s="8" t="s">
        <v>311</v>
      </c>
      <c r="D479" s="9">
        <v>3019315.0386999999</v>
      </c>
      <c r="E479" s="9">
        <v>1996192.3977000001</v>
      </c>
      <c r="F479" s="9">
        <v>1627238.8796999999</v>
      </c>
      <c r="G479" s="10">
        <f t="shared" si="7"/>
        <v>6642746.3160999995</v>
      </c>
    </row>
    <row r="480" spans="1:7" ht="13.8">
      <c r="A480" s="7">
        <v>475</v>
      </c>
      <c r="B480" s="8" t="s">
        <v>108</v>
      </c>
      <c r="C480" s="8" t="s">
        <v>313</v>
      </c>
      <c r="D480" s="9">
        <v>1992928.1229000001</v>
      </c>
      <c r="E480" s="9">
        <v>1317606.1183</v>
      </c>
      <c r="F480" s="9">
        <v>1074074.7767</v>
      </c>
      <c r="G480" s="10">
        <f t="shared" si="7"/>
        <v>4384609.0179000003</v>
      </c>
    </row>
    <row r="481" spans="1:7" ht="13.8">
      <c r="A481" s="7">
        <v>476</v>
      </c>
      <c r="B481" s="8" t="s">
        <v>108</v>
      </c>
      <c r="C481" s="8" t="s">
        <v>315</v>
      </c>
      <c r="D481" s="9">
        <v>2897418.2510000002</v>
      </c>
      <c r="E481" s="9">
        <v>1915601.4564</v>
      </c>
      <c r="F481" s="9">
        <v>1561543.4521000001</v>
      </c>
      <c r="G481" s="10">
        <f t="shared" si="7"/>
        <v>6374563.1595000001</v>
      </c>
    </row>
    <row r="482" spans="1:7" ht="13.8">
      <c r="A482" s="7">
        <v>477</v>
      </c>
      <c r="B482" s="8" t="s">
        <v>108</v>
      </c>
      <c r="C482" s="8" t="s">
        <v>317</v>
      </c>
      <c r="D482" s="9">
        <v>1934781.0841999999</v>
      </c>
      <c r="E482" s="9">
        <v>1279162.7379000001</v>
      </c>
      <c r="F482" s="9">
        <v>1042736.8338</v>
      </c>
      <c r="G482" s="10">
        <f t="shared" si="7"/>
        <v>4256680.6558999997</v>
      </c>
    </row>
    <row r="483" spans="1:7" ht="13.8">
      <c r="A483" s="7">
        <v>478</v>
      </c>
      <c r="B483" s="8" t="s">
        <v>108</v>
      </c>
      <c r="C483" s="8" t="s">
        <v>319</v>
      </c>
      <c r="D483" s="9">
        <v>2804991.6310000001</v>
      </c>
      <c r="E483" s="9">
        <v>1854494.4458000001</v>
      </c>
      <c r="F483" s="9">
        <v>1511730.7668999999</v>
      </c>
      <c r="G483" s="10">
        <f t="shared" si="7"/>
        <v>6171216.8437000001</v>
      </c>
    </row>
    <row r="484" spans="1:7" ht="13.8">
      <c r="A484" s="7">
        <v>479</v>
      </c>
      <c r="B484" s="8" t="s">
        <v>108</v>
      </c>
      <c r="C484" s="8" t="s">
        <v>321</v>
      </c>
      <c r="D484" s="9">
        <v>3508096.4838999999</v>
      </c>
      <c r="E484" s="9">
        <v>2319345.7595000002</v>
      </c>
      <c r="F484" s="9">
        <v>1890664.2463</v>
      </c>
      <c r="G484" s="10">
        <f t="shared" si="7"/>
        <v>7718106.4896999998</v>
      </c>
    </row>
    <row r="485" spans="1:7" ht="13.8">
      <c r="A485" s="7">
        <v>480</v>
      </c>
      <c r="B485" s="8" t="s">
        <v>108</v>
      </c>
      <c r="C485" s="8" t="s">
        <v>324</v>
      </c>
      <c r="D485" s="9">
        <v>2649933.6726000002</v>
      </c>
      <c r="E485" s="9">
        <v>1751979.3012000001</v>
      </c>
      <c r="F485" s="9">
        <v>1428163.3566999999</v>
      </c>
      <c r="G485" s="10">
        <f t="shared" si="7"/>
        <v>5830076.3304999992</v>
      </c>
    </row>
    <row r="486" spans="1:7" ht="13.8">
      <c r="A486" s="7">
        <v>481</v>
      </c>
      <c r="B486" s="8" t="s">
        <v>108</v>
      </c>
      <c r="C486" s="8" t="s">
        <v>325</v>
      </c>
      <c r="D486" s="9">
        <v>2509078.9497000002</v>
      </c>
      <c r="E486" s="9">
        <v>1658854.4953000001</v>
      </c>
      <c r="F486" s="9">
        <v>1352250.6816</v>
      </c>
      <c r="G486" s="10">
        <f t="shared" si="7"/>
        <v>5520184.1266000001</v>
      </c>
    </row>
    <row r="487" spans="1:7" ht="13.8">
      <c r="A487" s="7">
        <v>482</v>
      </c>
      <c r="B487" s="8" t="s">
        <v>108</v>
      </c>
      <c r="C487" s="8" t="s">
        <v>327</v>
      </c>
      <c r="D487" s="9">
        <v>2690339.2478999998</v>
      </c>
      <c r="E487" s="9">
        <v>1778693.0760999999</v>
      </c>
      <c r="F487" s="9">
        <v>1449939.6610000001</v>
      </c>
      <c r="G487" s="10">
        <f t="shared" si="7"/>
        <v>5918971.9850000003</v>
      </c>
    </row>
    <row r="488" spans="1:7" ht="13.8">
      <c r="A488" s="7">
        <v>483</v>
      </c>
      <c r="B488" s="8" t="s">
        <v>108</v>
      </c>
      <c r="C488" s="8" t="s">
        <v>329</v>
      </c>
      <c r="D488" s="9">
        <v>2632404.0389999999</v>
      </c>
      <c r="E488" s="9">
        <v>1740389.7450000001</v>
      </c>
      <c r="F488" s="9">
        <v>1418715.8822999999</v>
      </c>
      <c r="G488" s="10">
        <f t="shared" si="7"/>
        <v>5791509.6662999997</v>
      </c>
    </row>
    <row r="489" spans="1:7" ht="13.8">
      <c r="A489" s="7">
        <v>484</v>
      </c>
      <c r="B489" s="8" t="s">
        <v>109</v>
      </c>
      <c r="C489" s="8" t="s">
        <v>333</v>
      </c>
      <c r="D489" s="9">
        <v>2273482.3434000001</v>
      </c>
      <c r="E489" s="9">
        <v>1503091.9635999999</v>
      </c>
      <c r="F489" s="9">
        <v>1225277.5262</v>
      </c>
      <c r="G489" s="10">
        <f t="shared" si="7"/>
        <v>5001851.8332000002</v>
      </c>
    </row>
    <row r="490" spans="1:7" ht="13.8">
      <c r="A490" s="7">
        <v>485</v>
      </c>
      <c r="B490" s="8" t="s">
        <v>109</v>
      </c>
      <c r="C490" s="8" t="s">
        <v>335</v>
      </c>
      <c r="D490" s="9">
        <v>3738609.9166000001</v>
      </c>
      <c r="E490" s="9">
        <v>2471747.5976999998</v>
      </c>
      <c r="F490" s="9">
        <v>2014897.8607000001</v>
      </c>
      <c r="G490" s="10">
        <f t="shared" si="7"/>
        <v>8225255.375</v>
      </c>
    </row>
    <row r="491" spans="1:7" ht="13.8">
      <c r="A491" s="7">
        <v>486</v>
      </c>
      <c r="B491" s="8" t="s">
        <v>109</v>
      </c>
      <c r="C491" s="8" t="s">
        <v>337</v>
      </c>
      <c r="D491" s="9">
        <v>2865409.8253000001</v>
      </c>
      <c r="E491" s="9">
        <v>1894439.3799000001</v>
      </c>
      <c r="F491" s="9">
        <v>1544292.7333</v>
      </c>
      <c r="G491" s="10">
        <f t="shared" si="7"/>
        <v>6304141.9385000002</v>
      </c>
    </row>
    <row r="492" spans="1:7" ht="13.8">
      <c r="A492" s="7">
        <v>487</v>
      </c>
      <c r="B492" s="8" t="s">
        <v>109</v>
      </c>
      <c r="C492" s="8" t="s">
        <v>99</v>
      </c>
      <c r="D492" s="9">
        <v>1744970.8388</v>
      </c>
      <c r="E492" s="9">
        <v>1153671.4380000001</v>
      </c>
      <c r="F492" s="9">
        <v>940439.91969999997</v>
      </c>
      <c r="G492" s="10">
        <f t="shared" si="7"/>
        <v>3839082.1965000001</v>
      </c>
    </row>
    <row r="493" spans="1:7" ht="13.8">
      <c r="A493" s="7">
        <v>488</v>
      </c>
      <c r="B493" s="8" t="s">
        <v>109</v>
      </c>
      <c r="C493" s="8" t="s">
        <v>340</v>
      </c>
      <c r="D493" s="9">
        <v>3027706.5071</v>
      </c>
      <c r="E493" s="9">
        <v>2001740.34</v>
      </c>
      <c r="F493" s="9">
        <v>1631761.4032999999</v>
      </c>
      <c r="G493" s="10">
        <f t="shared" si="7"/>
        <v>6661208.2503999993</v>
      </c>
    </row>
    <row r="494" spans="1:7" ht="13.8">
      <c r="A494" s="7">
        <v>489</v>
      </c>
      <c r="B494" s="8" t="s">
        <v>109</v>
      </c>
      <c r="C494" s="8" t="s">
        <v>342</v>
      </c>
      <c r="D494" s="9">
        <v>2602275.236</v>
      </c>
      <c r="E494" s="9">
        <v>1720470.3637000001</v>
      </c>
      <c r="F494" s="9">
        <v>1402478.1731</v>
      </c>
      <c r="G494" s="10">
        <f t="shared" si="7"/>
        <v>5725223.7728000004</v>
      </c>
    </row>
    <row r="495" spans="1:7" ht="13.8">
      <c r="A495" s="7">
        <v>490</v>
      </c>
      <c r="B495" s="8" t="s">
        <v>109</v>
      </c>
      <c r="C495" s="8" t="s">
        <v>344</v>
      </c>
      <c r="D495" s="9">
        <v>2630320.5254000002</v>
      </c>
      <c r="E495" s="9">
        <v>1739012.2490999999</v>
      </c>
      <c r="F495" s="9">
        <v>1417592.9872000001</v>
      </c>
      <c r="G495" s="10">
        <f t="shared" si="7"/>
        <v>5786925.7617000006</v>
      </c>
    </row>
    <row r="496" spans="1:7" ht="13.8">
      <c r="A496" s="7">
        <v>491</v>
      </c>
      <c r="B496" s="8" t="s">
        <v>109</v>
      </c>
      <c r="C496" s="8" t="s">
        <v>346</v>
      </c>
      <c r="D496" s="9">
        <v>3101724.983</v>
      </c>
      <c r="E496" s="9">
        <v>2050676.9752</v>
      </c>
      <c r="F496" s="9">
        <v>1671653.1470000001</v>
      </c>
      <c r="G496" s="10">
        <f t="shared" si="7"/>
        <v>6824055.1052000001</v>
      </c>
    </row>
    <row r="497" spans="1:7" ht="13.8">
      <c r="A497" s="7">
        <v>492</v>
      </c>
      <c r="B497" s="8" t="s">
        <v>109</v>
      </c>
      <c r="C497" s="8" t="s">
        <v>348</v>
      </c>
      <c r="D497" s="9">
        <v>2242343.8102000002</v>
      </c>
      <c r="E497" s="9">
        <v>1482505.0085</v>
      </c>
      <c r="F497" s="9">
        <v>1208495.6299000001</v>
      </c>
      <c r="G497" s="10">
        <f t="shared" si="7"/>
        <v>4933344.4485999998</v>
      </c>
    </row>
    <row r="498" spans="1:7" ht="13.8">
      <c r="A498" s="7">
        <v>493</v>
      </c>
      <c r="B498" s="8" t="s">
        <v>109</v>
      </c>
      <c r="C498" s="8" t="s">
        <v>350</v>
      </c>
      <c r="D498" s="9">
        <v>2981929.5296</v>
      </c>
      <c r="E498" s="9">
        <v>1971475.3118</v>
      </c>
      <c r="F498" s="9">
        <v>1607090.219</v>
      </c>
      <c r="G498" s="10">
        <f t="shared" si="7"/>
        <v>6560495.0603999998</v>
      </c>
    </row>
    <row r="499" spans="1:7" ht="13.8">
      <c r="A499" s="7">
        <v>494</v>
      </c>
      <c r="B499" s="8" t="s">
        <v>109</v>
      </c>
      <c r="C499" s="8" t="s">
        <v>352</v>
      </c>
      <c r="D499" s="9">
        <v>2363863.0693000001</v>
      </c>
      <c r="E499" s="9">
        <v>1562846.3500999999</v>
      </c>
      <c r="F499" s="9">
        <v>1273987.591</v>
      </c>
      <c r="G499" s="10">
        <f t="shared" si="7"/>
        <v>5200697.0104</v>
      </c>
    </row>
    <row r="500" spans="1:7" ht="13.8">
      <c r="A500" s="7">
        <v>495</v>
      </c>
      <c r="B500" s="8" t="s">
        <v>109</v>
      </c>
      <c r="C500" s="8" t="s">
        <v>354</v>
      </c>
      <c r="D500" s="9">
        <v>2099660.7769999998</v>
      </c>
      <c r="E500" s="9">
        <v>1388171.4319</v>
      </c>
      <c r="F500" s="9">
        <v>1131597.5996000001</v>
      </c>
      <c r="G500" s="10">
        <f t="shared" si="7"/>
        <v>4619429.8085000003</v>
      </c>
    </row>
    <row r="501" spans="1:7" ht="13.8">
      <c r="A501" s="7">
        <v>496</v>
      </c>
      <c r="B501" s="8" t="s">
        <v>109</v>
      </c>
      <c r="C501" s="8" t="s">
        <v>356</v>
      </c>
      <c r="D501" s="9">
        <v>1756821.517</v>
      </c>
      <c r="E501" s="9">
        <v>1161506.405</v>
      </c>
      <c r="F501" s="9">
        <v>946826.76049999997</v>
      </c>
      <c r="G501" s="10">
        <f t="shared" si="7"/>
        <v>3865154.6825000001</v>
      </c>
    </row>
    <row r="502" spans="1:7" ht="13.8">
      <c r="A502" s="7">
        <v>497</v>
      </c>
      <c r="B502" s="8" t="s">
        <v>109</v>
      </c>
      <c r="C502" s="8" t="s">
        <v>358</v>
      </c>
      <c r="D502" s="9">
        <v>1749371.7483999999</v>
      </c>
      <c r="E502" s="9">
        <v>1156581.0589999999</v>
      </c>
      <c r="F502" s="9">
        <v>942811.75939999998</v>
      </c>
      <c r="G502" s="10">
        <f t="shared" si="7"/>
        <v>3848764.5667999997</v>
      </c>
    </row>
    <row r="503" spans="1:7" ht="13.8">
      <c r="A503" s="7">
        <v>498</v>
      </c>
      <c r="B503" s="8" t="s">
        <v>109</v>
      </c>
      <c r="C503" s="8" t="s">
        <v>360</v>
      </c>
      <c r="D503" s="9">
        <v>1997491.5171999999</v>
      </c>
      <c r="E503" s="9">
        <v>1320623.1645</v>
      </c>
      <c r="F503" s="9">
        <v>1076534.1864</v>
      </c>
      <c r="G503" s="10">
        <f t="shared" si="7"/>
        <v>4394648.8680999996</v>
      </c>
    </row>
    <row r="504" spans="1:7" ht="13.8">
      <c r="A504" s="7">
        <v>499</v>
      </c>
      <c r="B504" s="8" t="s">
        <v>109</v>
      </c>
      <c r="C504" s="8" t="s">
        <v>362</v>
      </c>
      <c r="D504" s="9">
        <v>2417655.9473000001</v>
      </c>
      <c r="E504" s="9">
        <v>1598411.0171999999</v>
      </c>
      <c r="F504" s="9">
        <v>1302978.8891</v>
      </c>
      <c r="G504" s="10">
        <f t="shared" si="7"/>
        <v>5319045.8536</v>
      </c>
    </row>
    <row r="505" spans="1:7" ht="13.8">
      <c r="A505" s="7">
        <v>500</v>
      </c>
      <c r="B505" s="8" t="s">
        <v>110</v>
      </c>
      <c r="C505" s="8" t="s">
        <v>367</v>
      </c>
      <c r="D505" s="9">
        <v>3392726.5057999999</v>
      </c>
      <c r="E505" s="9">
        <v>2243069.9585000002</v>
      </c>
      <c r="F505" s="9">
        <v>1828486.3976</v>
      </c>
      <c r="G505" s="10">
        <f t="shared" si="7"/>
        <v>7464282.8618999999</v>
      </c>
    </row>
    <row r="506" spans="1:7" ht="13.8">
      <c r="A506" s="7">
        <v>501</v>
      </c>
      <c r="B506" s="8" t="s">
        <v>110</v>
      </c>
      <c r="C506" s="8" t="s">
        <v>369</v>
      </c>
      <c r="D506" s="9">
        <v>4360901.5102000004</v>
      </c>
      <c r="E506" s="9">
        <v>2883169.9674</v>
      </c>
      <c r="F506" s="9">
        <v>2350277.5950000002</v>
      </c>
      <c r="G506" s="10">
        <f t="shared" si="7"/>
        <v>9594349.0726000015</v>
      </c>
    </row>
    <row r="507" spans="1:7" ht="13.8">
      <c r="A507" s="7">
        <v>502</v>
      </c>
      <c r="B507" s="8" t="s">
        <v>110</v>
      </c>
      <c r="C507" s="8" t="s">
        <v>371</v>
      </c>
      <c r="D507" s="9">
        <v>7032785.2904000003</v>
      </c>
      <c r="E507" s="9">
        <v>4649661.3805999998</v>
      </c>
      <c r="F507" s="9">
        <v>3790270.8097999999</v>
      </c>
      <c r="G507" s="10">
        <f t="shared" si="7"/>
        <v>15472717.480799999</v>
      </c>
    </row>
    <row r="508" spans="1:7" ht="13.8">
      <c r="A508" s="7">
        <v>503</v>
      </c>
      <c r="B508" s="8" t="s">
        <v>110</v>
      </c>
      <c r="C508" s="8" t="s">
        <v>373</v>
      </c>
      <c r="D508" s="9">
        <v>2748718.4586999998</v>
      </c>
      <c r="E508" s="9">
        <v>1817289.9550000001</v>
      </c>
      <c r="F508" s="9">
        <v>1481402.7313999999</v>
      </c>
      <c r="G508" s="10">
        <f t="shared" si="7"/>
        <v>6047411.1450999994</v>
      </c>
    </row>
    <row r="509" spans="1:7" ht="13.8">
      <c r="A509" s="7">
        <v>504</v>
      </c>
      <c r="B509" s="8" t="s">
        <v>110</v>
      </c>
      <c r="C509" s="8" t="s">
        <v>375</v>
      </c>
      <c r="D509" s="9">
        <v>2310974.2291999999</v>
      </c>
      <c r="E509" s="9">
        <v>1527879.3794</v>
      </c>
      <c r="F509" s="9">
        <v>1245483.5178</v>
      </c>
      <c r="G509" s="10">
        <f t="shared" si="7"/>
        <v>5084337.1263999995</v>
      </c>
    </row>
    <row r="510" spans="1:7" ht="13.8">
      <c r="A510" s="7">
        <v>505</v>
      </c>
      <c r="B510" s="8" t="s">
        <v>110</v>
      </c>
      <c r="C510" s="8" t="s">
        <v>377</v>
      </c>
      <c r="D510" s="9">
        <v>2583583.9286000002</v>
      </c>
      <c r="E510" s="9">
        <v>1708112.7775999999</v>
      </c>
      <c r="F510" s="9">
        <v>1392404.6228</v>
      </c>
      <c r="G510" s="10">
        <f t="shared" si="7"/>
        <v>5684101.3289999999</v>
      </c>
    </row>
    <row r="511" spans="1:7" ht="13.8">
      <c r="A511" s="7">
        <v>506</v>
      </c>
      <c r="B511" s="8" t="s">
        <v>110</v>
      </c>
      <c r="C511" s="8" t="s">
        <v>379</v>
      </c>
      <c r="D511" s="9">
        <v>2372124.7607</v>
      </c>
      <c r="E511" s="9">
        <v>1568308.4915</v>
      </c>
      <c r="F511" s="9">
        <v>1278440.1721999999</v>
      </c>
      <c r="G511" s="10">
        <f t="shared" si="7"/>
        <v>5218873.4243999999</v>
      </c>
    </row>
    <row r="512" spans="1:7" ht="13.8">
      <c r="A512" s="7">
        <v>507</v>
      </c>
      <c r="B512" s="8" t="s">
        <v>110</v>
      </c>
      <c r="C512" s="8" t="s">
        <v>381</v>
      </c>
      <c r="D512" s="9">
        <v>2861716.1658999999</v>
      </c>
      <c r="E512" s="9">
        <v>1891997.3509</v>
      </c>
      <c r="F512" s="9">
        <v>1542302.0612000001</v>
      </c>
      <c r="G512" s="10">
        <f t="shared" si="7"/>
        <v>6296015.5779999997</v>
      </c>
    </row>
    <row r="513" spans="1:7" ht="13.8">
      <c r="A513" s="7">
        <v>508</v>
      </c>
      <c r="B513" s="8" t="s">
        <v>110</v>
      </c>
      <c r="C513" s="8" t="s">
        <v>384</v>
      </c>
      <c r="D513" s="9">
        <v>1910872.5451</v>
      </c>
      <c r="E513" s="9">
        <v>1263355.8269</v>
      </c>
      <c r="F513" s="9">
        <v>1029851.4926999999</v>
      </c>
      <c r="G513" s="10">
        <f t="shared" si="7"/>
        <v>4204079.8646999998</v>
      </c>
    </row>
    <row r="514" spans="1:7" ht="13.8">
      <c r="A514" s="7">
        <v>509</v>
      </c>
      <c r="B514" s="8" t="s">
        <v>110</v>
      </c>
      <c r="C514" s="8" t="s">
        <v>386</v>
      </c>
      <c r="D514" s="9">
        <v>3258230.0809999998</v>
      </c>
      <c r="E514" s="9">
        <v>2154148.8829000001</v>
      </c>
      <c r="F514" s="9">
        <v>1756000.4831000001</v>
      </c>
      <c r="G514" s="10">
        <f t="shared" si="7"/>
        <v>7168379.4469999997</v>
      </c>
    </row>
    <row r="515" spans="1:7" ht="13.8">
      <c r="A515" s="7">
        <v>510</v>
      </c>
      <c r="B515" s="8" t="s">
        <v>110</v>
      </c>
      <c r="C515" s="8" t="s">
        <v>388</v>
      </c>
      <c r="D515" s="9">
        <v>2816578.7206000001</v>
      </c>
      <c r="E515" s="9">
        <v>1862155.1436999999</v>
      </c>
      <c r="F515" s="9">
        <v>1517975.5485</v>
      </c>
      <c r="G515" s="10">
        <f t="shared" si="7"/>
        <v>6196709.4127999991</v>
      </c>
    </row>
    <row r="516" spans="1:7" ht="13.8">
      <c r="A516" s="7">
        <v>511</v>
      </c>
      <c r="B516" s="8" t="s">
        <v>110</v>
      </c>
      <c r="C516" s="8" t="s">
        <v>390</v>
      </c>
      <c r="D516" s="9">
        <v>3872656.0406999998</v>
      </c>
      <c r="E516" s="9">
        <v>2560370.9611</v>
      </c>
      <c r="F516" s="9">
        <v>2087141.0887</v>
      </c>
      <c r="G516" s="10">
        <f t="shared" si="7"/>
        <v>8520168.090499999</v>
      </c>
    </row>
    <row r="517" spans="1:7" ht="13.8">
      <c r="A517" s="7">
        <v>512</v>
      </c>
      <c r="B517" s="8" t="s">
        <v>110</v>
      </c>
      <c r="C517" s="8" t="s">
        <v>392</v>
      </c>
      <c r="D517" s="9">
        <v>4189963.6061</v>
      </c>
      <c r="E517" s="9">
        <v>2770155.9426000002</v>
      </c>
      <c r="F517" s="9">
        <v>2258151.7982999999</v>
      </c>
      <c r="G517" s="10">
        <f t="shared" si="7"/>
        <v>9218271.3469999991</v>
      </c>
    </row>
    <row r="518" spans="1:7" ht="13.8">
      <c r="A518" s="7">
        <v>513</v>
      </c>
      <c r="B518" s="8" t="s">
        <v>110</v>
      </c>
      <c r="C518" s="8" t="s">
        <v>394</v>
      </c>
      <c r="D518" s="9">
        <v>2255522.1940000001</v>
      </c>
      <c r="E518" s="9">
        <v>1491217.7757999999</v>
      </c>
      <c r="F518" s="9">
        <v>1215598.0284</v>
      </c>
      <c r="G518" s="10">
        <f t="shared" si="7"/>
        <v>4962337.9982000003</v>
      </c>
    </row>
    <row r="519" spans="1:7" ht="13.8">
      <c r="A519" s="7">
        <v>514</v>
      </c>
      <c r="B519" s="8" t="s">
        <v>110</v>
      </c>
      <c r="C519" s="8" t="s">
        <v>396</v>
      </c>
      <c r="D519" s="9">
        <v>2721649.7689</v>
      </c>
      <c r="E519" s="9">
        <v>1799393.7394000001</v>
      </c>
      <c r="F519" s="9">
        <v>1466814.2489</v>
      </c>
      <c r="G519" s="10">
        <f t="shared" ref="G519:G582" si="8">D519+E519+F519</f>
        <v>5987857.7571999999</v>
      </c>
    </row>
    <row r="520" spans="1:7" ht="13.8">
      <c r="A520" s="7">
        <v>515</v>
      </c>
      <c r="B520" s="8" t="s">
        <v>110</v>
      </c>
      <c r="C520" s="8" t="s">
        <v>398</v>
      </c>
      <c r="D520" s="9">
        <v>4074514.1812</v>
      </c>
      <c r="E520" s="9">
        <v>2693827.6161000002</v>
      </c>
      <c r="F520" s="9">
        <v>2195931.1321999999</v>
      </c>
      <c r="G520" s="10">
        <f t="shared" si="8"/>
        <v>8964272.9294999987</v>
      </c>
    </row>
    <row r="521" spans="1:7" ht="13.8">
      <c r="A521" s="7">
        <v>516</v>
      </c>
      <c r="B521" s="8" t="s">
        <v>110</v>
      </c>
      <c r="C521" s="8" t="s">
        <v>400</v>
      </c>
      <c r="D521" s="9">
        <v>3953578.5419999999</v>
      </c>
      <c r="E521" s="9">
        <v>2613872.1293000001</v>
      </c>
      <c r="F521" s="9">
        <v>2130753.7089999998</v>
      </c>
      <c r="G521" s="10">
        <f t="shared" si="8"/>
        <v>8698204.3803000003</v>
      </c>
    </row>
    <row r="522" spans="1:7" ht="13.8">
      <c r="A522" s="7">
        <v>517</v>
      </c>
      <c r="B522" s="8" t="s">
        <v>110</v>
      </c>
      <c r="C522" s="8" t="s">
        <v>402</v>
      </c>
      <c r="D522" s="9">
        <v>4036934.3220000002</v>
      </c>
      <c r="E522" s="9">
        <v>2668982.0375000001</v>
      </c>
      <c r="F522" s="9">
        <v>2175677.7280000001</v>
      </c>
      <c r="G522" s="10">
        <f t="shared" si="8"/>
        <v>8881594.0875000004</v>
      </c>
    </row>
    <row r="523" spans="1:7" ht="13.8">
      <c r="A523" s="7">
        <v>518</v>
      </c>
      <c r="B523" s="8" t="s">
        <v>110</v>
      </c>
      <c r="C523" s="8" t="s">
        <v>404</v>
      </c>
      <c r="D523" s="9">
        <v>3122191.2259999998</v>
      </c>
      <c r="E523" s="9">
        <v>2064208.0438000001</v>
      </c>
      <c r="F523" s="9">
        <v>1682683.2866</v>
      </c>
      <c r="G523" s="10">
        <f t="shared" si="8"/>
        <v>6869082.5564000001</v>
      </c>
    </row>
    <row r="524" spans="1:7" ht="13.8">
      <c r="A524" s="7">
        <v>519</v>
      </c>
      <c r="B524" s="8" t="s">
        <v>110</v>
      </c>
      <c r="C524" s="8" t="s">
        <v>406</v>
      </c>
      <c r="D524" s="9">
        <v>3571389.4852</v>
      </c>
      <c r="E524" s="9">
        <v>2361191.3457999998</v>
      </c>
      <c r="F524" s="9">
        <v>1924775.57</v>
      </c>
      <c r="G524" s="10">
        <f t="shared" si="8"/>
        <v>7857356.4010000005</v>
      </c>
    </row>
    <row r="525" spans="1:7" ht="13.8">
      <c r="A525" s="7">
        <v>520</v>
      </c>
      <c r="B525" s="8" t="s">
        <v>111</v>
      </c>
      <c r="C525" s="8" t="s">
        <v>410</v>
      </c>
      <c r="D525" s="9">
        <v>2336764.7518000002</v>
      </c>
      <c r="E525" s="9">
        <v>1544930.5464999999</v>
      </c>
      <c r="F525" s="9">
        <v>1259383.1409</v>
      </c>
      <c r="G525" s="10">
        <f t="shared" si="8"/>
        <v>5141078.4391999999</v>
      </c>
    </row>
    <row r="526" spans="1:7" ht="13.8">
      <c r="A526" s="7">
        <v>521</v>
      </c>
      <c r="B526" s="8" t="s">
        <v>111</v>
      </c>
      <c r="C526" s="8" t="s">
        <v>412</v>
      </c>
      <c r="D526" s="9">
        <v>2633955.8020000001</v>
      </c>
      <c r="E526" s="9">
        <v>1741415.6788999999</v>
      </c>
      <c r="F526" s="9">
        <v>1419552.1943000001</v>
      </c>
      <c r="G526" s="10">
        <f t="shared" si="8"/>
        <v>5794923.6752000004</v>
      </c>
    </row>
    <row r="527" spans="1:7" ht="13.8">
      <c r="A527" s="7">
        <v>522</v>
      </c>
      <c r="B527" s="8" t="s">
        <v>111</v>
      </c>
      <c r="C527" s="8" t="s">
        <v>414</v>
      </c>
      <c r="D527" s="9">
        <v>2696936.9257999999</v>
      </c>
      <c r="E527" s="9">
        <v>1783055.0702</v>
      </c>
      <c r="F527" s="9">
        <v>1453495.4336999999</v>
      </c>
      <c r="G527" s="10">
        <f t="shared" si="8"/>
        <v>5933487.4296999993</v>
      </c>
    </row>
    <row r="528" spans="1:7" ht="13.8">
      <c r="A528" s="7">
        <v>523</v>
      </c>
      <c r="B528" s="8" t="s">
        <v>111</v>
      </c>
      <c r="C528" s="8" t="s">
        <v>416</v>
      </c>
      <c r="D528" s="9">
        <v>3182018.0479000001</v>
      </c>
      <c r="E528" s="9">
        <v>2103761.9974000002</v>
      </c>
      <c r="F528" s="9">
        <v>1714926.5368999999</v>
      </c>
      <c r="G528" s="10">
        <f t="shared" si="8"/>
        <v>7000706.5822000001</v>
      </c>
    </row>
    <row r="529" spans="1:7" ht="13.8">
      <c r="A529" s="7">
        <v>524</v>
      </c>
      <c r="B529" s="8" t="s">
        <v>111</v>
      </c>
      <c r="C529" s="8" t="s">
        <v>418</v>
      </c>
      <c r="D529" s="9">
        <v>2272097.8221999998</v>
      </c>
      <c r="E529" s="9">
        <v>1502176.6000999999</v>
      </c>
      <c r="F529" s="9">
        <v>1224531.3481000001</v>
      </c>
      <c r="G529" s="10">
        <f t="shared" si="8"/>
        <v>4998805.7703999998</v>
      </c>
    </row>
    <row r="530" spans="1:7" ht="13.8">
      <c r="A530" s="7">
        <v>525</v>
      </c>
      <c r="B530" s="8" t="s">
        <v>111</v>
      </c>
      <c r="C530" s="8" t="s">
        <v>420</v>
      </c>
      <c r="D530" s="9">
        <v>2136531.5392</v>
      </c>
      <c r="E530" s="9">
        <v>1412548.1976999999</v>
      </c>
      <c r="F530" s="9">
        <v>1151468.841</v>
      </c>
      <c r="G530" s="10">
        <f t="shared" si="8"/>
        <v>4700548.5778999999</v>
      </c>
    </row>
    <row r="531" spans="1:7" ht="13.8">
      <c r="A531" s="7">
        <v>526</v>
      </c>
      <c r="B531" s="8" t="s">
        <v>111</v>
      </c>
      <c r="C531" s="8" t="s">
        <v>422</v>
      </c>
      <c r="D531" s="9">
        <v>2441179.1812</v>
      </c>
      <c r="E531" s="9">
        <v>1613963.1872</v>
      </c>
      <c r="F531" s="9">
        <v>1315656.5726999999</v>
      </c>
      <c r="G531" s="10">
        <f t="shared" si="8"/>
        <v>5370798.9410999995</v>
      </c>
    </row>
    <row r="532" spans="1:7" ht="13.8">
      <c r="A532" s="7">
        <v>527</v>
      </c>
      <c r="B532" s="8" t="s">
        <v>111</v>
      </c>
      <c r="C532" s="8" t="s">
        <v>424</v>
      </c>
      <c r="D532" s="9">
        <v>3819856.7447000002</v>
      </c>
      <c r="E532" s="9">
        <v>2525463.1916</v>
      </c>
      <c r="F532" s="9">
        <v>2058685.2745999999</v>
      </c>
      <c r="G532" s="10">
        <f t="shared" si="8"/>
        <v>8404005.2108999994</v>
      </c>
    </row>
    <row r="533" spans="1:7" ht="13.8">
      <c r="A533" s="7">
        <v>528</v>
      </c>
      <c r="B533" s="8" t="s">
        <v>111</v>
      </c>
      <c r="C533" s="8" t="s">
        <v>426</v>
      </c>
      <c r="D533" s="9">
        <v>3540031.415</v>
      </c>
      <c r="E533" s="9">
        <v>2340459.2458000001</v>
      </c>
      <c r="F533" s="9">
        <v>1907875.3558</v>
      </c>
      <c r="G533" s="10">
        <f t="shared" si="8"/>
        <v>7788366.0166000007</v>
      </c>
    </row>
    <row r="534" spans="1:7" ht="13.8">
      <c r="A534" s="7">
        <v>529</v>
      </c>
      <c r="B534" s="8" t="s">
        <v>111</v>
      </c>
      <c r="C534" s="8" t="s">
        <v>428</v>
      </c>
      <c r="D534" s="9">
        <v>2708070.1353000002</v>
      </c>
      <c r="E534" s="9">
        <v>1790415.6894</v>
      </c>
      <c r="F534" s="9">
        <v>1459495.5996999999</v>
      </c>
      <c r="G534" s="10">
        <f t="shared" si="8"/>
        <v>5957981.4243999999</v>
      </c>
    </row>
    <row r="535" spans="1:7" ht="13.8">
      <c r="A535" s="7">
        <v>530</v>
      </c>
      <c r="B535" s="8" t="s">
        <v>111</v>
      </c>
      <c r="C535" s="8" t="s">
        <v>409</v>
      </c>
      <c r="D535" s="9">
        <v>2592146.4451000001</v>
      </c>
      <c r="E535" s="9">
        <v>1713773.8067000001</v>
      </c>
      <c r="F535" s="9">
        <v>1397019.3315999999</v>
      </c>
      <c r="G535" s="10">
        <f t="shared" si="8"/>
        <v>5702939.5834000008</v>
      </c>
    </row>
    <row r="536" spans="1:7" ht="13.8">
      <c r="A536" s="7">
        <v>531</v>
      </c>
      <c r="B536" s="8" t="s">
        <v>111</v>
      </c>
      <c r="C536" s="8" t="s">
        <v>432</v>
      </c>
      <c r="D536" s="9">
        <v>2753969.5443000002</v>
      </c>
      <c r="E536" s="9">
        <v>1820761.662</v>
      </c>
      <c r="F536" s="9">
        <v>1484232.7675000001</v>
      </c>
      <c r="G536" s="10">
        <f t="shared" si="8"/>
        <v>6058963.9737999998</v>
      </c>
    </row>
    <row r="537" spans="1:7" ht="13.8">
      <c r="A537" s="7">
        <v>532</v>
      </c>
      <c r="B537" s="8" t="s">
        <v>111</v>
      </c>
      <c r="C537" s="8" t="s">
        <v>434</v>
      </c>
      <c r="D537" s="9">
        <v>2210790.9594999999</v>
      </c>
      <c r="E537" s="9">
        <v>1461644.1311000001</v>
      </c>
      <c r="F537" s="9">
        <v>1191490.4401</v>
      </c>
      <c r="G537" s="10">
        <f t="shared" si="8"/>
        <v>4863925.5307</v>
      </c>
    </row>
    <row r="538" spans="1:7" ht="13.8">
      <c r="A538" s="7">
        <v>533</v>
      </c>
      <c r="B538" s="8" t="s">
        <v>112</v>
      </c>
      <c r="C538" s="8" t="s">
        <v>438</v>
      </c>
      <c r="D538" s="9">
        <v>2430928.9608</v>
      </c>
      <c r="E538" s="9">
        <v>1607186.3481000001</v>
      </c>
      <c r="F538" s="9">
        <v>1310132.2875999999</v>
      </c>
      <c r="G538" s="10">
        <f t="shared" si="8"/>
        <v>5348247.5965</v>
      </c>
    </row>
    <row r="539" spans="1:7" ht="13.8">
      <c r="A539" s="7">
        <v>534</v>
      </c>
      <c r="B539" s="8" t="s">
        <v>112</v>
      </c>
      <c r="C539" s="8" t="s">
        <v>440</v>
      </c>
      <c r="D539" s="9">
        <v>2087118.2620000001</v>
      </c>
      <c r="E539" s="9">
        <v>1379879.0634000001</v>
      </c>
      <c r="F539" s="9">
        <v>1124837.8983</v>
      </c>
      <c r="G539" s="10">
        <f t="shared" si="8"/>
        <v>4591835.2237</v>
      </c>
    </row>
    <row r="540" spans="1:7" ht="13.8">
      <c r="A540" s="7">
        <v>535</v>
      </c>
      <c r="B540" s="8" t="s">
        <v>112</v>
      </c>
      <c r="C540" s="8" t="s">
        <v>442</v>
      </c>
      <c r="D540" s="9">
        <v>2390183.7052000002</v>
      </c>
      <c r="E540" s="9">
        <v>1580247.9967</v>
      </c>
      <c r="F540" s="9">
        <v>1288172.915</v>
      </c>
      <c r="G540" s="10">
        <f t="shared" si="8"/>
        <v>5258604.6169000007</v>
      </c>
    </row>
    <row r="541" spans="1:7" ht="13.8">
      <c r="A541" s="7">
        <v>536</v>
      </c>
      <c r="B541" s="8" t="s">
        <v>112</v>
      </c>
      <c r="C541" s="8" t="s">
        <v>444</v>
      </c>
      <c r="D541" s="9">
        <v>3890867.9613000001</v>
      </c>
      <c r="E541" s="9">
        <v>2572411.605</v>
      </c>
      <c r="F541" s="9">
        <v>2096956.2768999999</v>
      </c>
      <c r="G541" s="10">
        <f t="shared" si="8"/>
        <v>8560235.8432</v>
      </c>
    </row>
    <row r="542" spans="1:7" ht="13.8">
      <c r="A542" s="7">
        <v>537</v>
      </c>
      <c r="B542" s="8" t="s">
        <v>112</v>
      </c>
      <c r="C542" s="8" t="s">
        <v>446</v>
      </c>
      <c r="D542" s="9">
        <v>2335515.6806999999</v>
      </c>
      <c r="E542" s="9">
        <v>1544104.7346000001</v>
      </c>
      <c r="F542" s="9">
        <v>1258709.9627</v>
      </c>
      <c r="G542" s="10">
        <f t="shared" si="8"/>
        <v>5138330.3780000005</v>
      </c>
    </row>
    <row r="543" spans="1:7" ht="13.8">
      <c r="A543" s="7">
        <v>538</v>
      </c>
      <c r="B543" s="8" t="s">
        <v>112</v>
      </c>
      <c r="C543" s="8" t="s">
        <v>448</v>
      </c>
      <c r="D543" s="9">
        <v>2459793.0046000001</v>
      </c>
      <c r="E543" s="9">
        <v>1626269.5455</v>
      </c>
      <c r="F543" s="9">
        <v>1325688.3637000001</v>
      </c>
      <c r="G543" s="10">
        <f t="shared" si="8"/>
        <v>5411750.9138000002</v>
      </c>
    </row>
    <row r="544" spans="1:7" ht="13.8">
      <c r="A544" s="7">
        <v>539</v>
      </c>
      <c r="B544" s="8" t="s">
        <v>112</v>
      </c>
      <c r="C544" s="8" t="s">
        <v>450</v>
      </c>
      <c r="D544" s="9">
        <v>2329885.6291999999</v>
      </c>
      <c r="E544" s="9">
        <v>1540382.4778</v>
      </c>
      <c r="F544" s="9">
        <v>1255675.6854999999</v>
      </c>
      <c r="G544" s="10">
        <f t="shared" si="8"/>
        <v>5125943.7924999995</v>
      </c>
    </row>
    <row r="545" spans="1:7" ht="13.8">
      <c r="A545" s="7">
        <v>540</v>
      </c>
      <c r="B545" s="8" t="s">
        <v>112</v>
      </c>
      <c r="C545" s="8" t="s">
        <v>452</v>
      </c>
      <c r="D545" s="9">
        <v>2081900.4256</v>
      </c>
      <c r="E545" s="9">
        <v>1376429.3388</v>
      </c>
      <c r="F545" s="9">
        <v>1122025.7816000001</v>
      </c>
      <c r="G545" s="10">
        <f t="shared" si="8"/>
        <v>4580355.5460000001</v>
      </c>
    </row>
    <row r="546" spans="1:7" ht="13.8">
      <c r="A546" s="7">
        <v>541</v>
      </c>
      <c r="B546" s="8" t="s">
        <v>112</v>
      </c>
      <c r="C546" s="8" t="s">
        <v>454</v>
      </c>
      <c r="D546" s="9">
        <v>2246490.4076999999</v>
      </c>
      <c r="E546" s="9">
        <v>1485246.4933</v>
      </c>
      <c r="F546" s="9">
        <v>1210730.4098</v>
      </c>
      <c r="G546" s="10">
        <f t="shared" si="8"/>
        <v>4942467.3107999992</v>
      </c>
    </row>
    <row r="547" spans="1:7" ht="13.8">
      <c r="A547" s="7">
        <v>542</v>
      </c>
      <c r="B547" s="8" t="s">
        <v>112</v>
      </c>
      <c r="C547" s="8" t="s">
        <v>456</v>
      </c>
      <c r="D547" s="9">
        <v>2474016.9942999999</v>
      </c>
      <c r="E547" s="9">
        <v>1635673.6055999999</v>
      </c>
      <c r="F547" s="9">
        <v>1333354.2841</v>
      </c>
      <c r="G547" s="10">
        <f t="shared" si="8"/>
        <v>5443044.8839999996</v>
      </c>
    </row>
    <row r="548" spans="1:7" ht="13.8">
      <c r="A548" s="7">
        <v>543</v>
      </c>
      <c r="B548" s="8" t="s">
        <v>112</v>
      </c>
      <c r="C548" s="8" t="s">
        <v>458</v>
      </c>
      <c r="D548" s="9">
        <v>2416606.7026999998</v>
      </c>
      <c r="E548" s="9">
        <v>1597717.3188</v>
      </c>
      <c r="F548" s="9">
        <v>1302413.4061</v>
      </c>
      <c r="G548" s="10">
        <f t="shared" si="8"/>
        <v>5316737.4276000001</v>
      </c>
    </row>
    <row r="549" spans="1:7" ht="13.8">
      <c r="A549" s="7">
        <v>544</v>
      </c>
      <c r="B549" s="8" t="s">
        <v>112</v>
      </c>
      <c r="C549" s="8" t="s">
        <v>460</v>
      </c>
      <c r="D549" s="9">
        <v>2812013.8895</v>
      </c>
      <c r="E549" s="9">
        <v>1859137.1475</v>
      </c>
      <c r="F549" s="9">
        <v>1515515.3644000001</v>
      </c>
      <c r="G549" s="10">
        <f t="shared" si="8"/>
        <v>6186666.4014000008</v>
      </c>
    </row>
    <row r="550" spans="1:7" ht="13.8">
      <c r="A550" s="7">
        <v>545</v>
      </c>
      <c r="B550" s="8" t="s">
        <v>112</v>
      </c>
      <c r="C550" s="8" t="s">
        <v>462</v>
      </c>
      <c r="D550" s="9">
        <v>2880545.6589000002</v>
      </c>
      <c r="E550" s="9">
        <v>1904446.2971999999</v>
      </c>
      <c r="F550" s="9">
        <v>1552450.0856999999</v>
      </c>
      <c r="G550" s="10">
        <f t="shared" si="8"/>
        <v>6337442.0417999998</v>
      </c>
    </row>
    <row r="551" spans="1:7" ht="13.8">
      <c r="A551" s="7">
        <v>546</v>
      </c>
      <c r="B551" s="8" t="s">
        <v>112</v>
      </c>
      <c r="C551" s="8" t="s">
        <v>464</v>
      </c>
      <c r="D551" s="9">
        <v>3189528.5386000001</v>
      </c>
      <c r="E551" s="9">
        <v>2108727.4893</v>
      </c>
      <c r="F551" s="9">
        <v>1718974.2638000001</v>
      </c>
      <c r="G551" s="10">
        <f t="shared" si="8"/>
        <v>7017230.2916999999</v>
      </c>
    </row>
    <row r="552" spans="1:7" ht="13.8">
      <c r="A552" s="7">
        <v>547</v>
      </c>
      <c r="B552" s="8" t="s">
        <v>112</v>
      </c>
      <c r="C552" s="8" t="s">
        <v>466</v>
      </c>
      <c r="D552" s="9">
        <v>3763445.3659000001</v>
      </c>
      <c r="E552" s="9">
        <v>2488167.3267999999</v>
      </c>
      <c r="F552" s="9">
        <v>2028282.7535999999</v>
      </c>
      <c r="G552" s="10">
        <f t="shared" si="8"/>
        <v>8279895.4463</v>
      </c>
    </row>
    <row r="553" spans="1:7" ht="13.8">
      <c r="A553" s="7">
        <v>548</v>
      </c>
      <c r="B553" s="8" t="s">
        <v>112</v>
      </c>
      <c r="C553" s="8" t="s">
        <v>468</v>
      </c>
      <c r="D553" s="9">
        <v>2383511.1543999999</v>
      </c>
      <c r="E553" s="9">
        <v>1575836.5011</v>
      </c>
      <c r="F553" s="9">
        <v>1284576.79</v>
      </c>
      <c r="G553" s="10">
        <f t="shared" si="8"/>
        <v>5243924.4454999994</v>
      </c>
    </row>
    <row r="554" spans="1:7" ht="13.8">
      <c r="A554" s="7">
        <v>549</v>
      </c>
      <c r="B554" s="8" t="s">
        <v>112</v>
      </c>
      <c r="C554" s="8" t="s">
        <v>470</v>
      </c>
      <c r="D554" s="9">
        <v>3235141.8039000002</v>
      </c>
      <c r="E554" s="9">
        <v>2138884.2806000002</v>
      </c>
      <c r="F554" s="9">
        <v>1743557.2165000001</v>
      </c>
      <c r="G554" s="10">
        <f t="shared" si="8"/>
        <v>7117583.301</v>
      </c>
    </row>
    <row r="555" spans="1:7" ht="13.8">
      <c r="A555" s="7">
        <v>550</v>
      </c>
      <c r="B555" s="8" t="s">
        <v>112</v>
      </c>
      <c r="C555" s="8" t="s">
        <v>472</v>
      </c>
      <c r="D555" s="9">
        <v>2185268.7790000001</v>
      </c>
      <c r="E555" s="9">
        <v>1444770.3759999999</v>
      </c>
      <c r="F555" s="9">
        <v>1177735.4380999999</v>
      </c>
      <c r="G555" s="10">
        <f t="shared" si="8"/>
        <v>4807774.5931000002</v>
      </c>
    </row>
    <row r="556" spans="1:7" ht="13.8">
      <c r="A556" s="7">
        <v>551</v>
      </c>
      <c r="B556" s="8" t="s">
        <v>112</v>
      </c>
      <c r="C556" s="8" t="s">
        <v>474</v>
      </c>
      <c r="D556" s="9">
        <v>2514992.6740000001</v>
      </c>
      <c r="E556" s="9">
        <v>1662764.2997999999</v>
      </c>
      <c r="F556" s="9">
        <v>1355437.8422999999</v>
      </c>
      <c r="G556" s="10">
        <f t="shared" si="8"/>
        <v>5533194.8160999995</v>
      </c>
    </row>
    <row r="557" spans="1:7" ht="13.8">
      <c r="A557" s="7">
        <v>552</v>
      </c>
      <c r="B557" s="8" t="s">
        <v>112</v>
      </c>
      <c r="C557" s="8" t="s">
        <v>476</v>
      </c>
      <c r="D557" s="9">
        <v>2900762.3868</v>
      </c>
      <c r="E557" s="9">
        <v>1917812.4010999999</v>
      </c>
      <c r="F557" s="9">
        <v>1563345.7509000001</v>
      </c>
      <c r="G557" s="10">
        <f t="shared" si="8"/>
        <v>6381920.5388000002</v>
      </c>
    </row>
    <row r="558" spans="1:7" ht="13.8">
      <c r="A558" s="7">
        <v>553</v>
      </c>
      <c r="B558" s="8" t="s">
        <v>112</v>
      </c>
      <c r="C558" s="8" t="s">
        <v>478</v>
      </c>
      <c r="D558" s="9">
        <v>2728835.6568999998</v>
      </c>
      <c r="E558" s="9">
        <v>1804144.6232</v>
      </c>
      <c r="F558" s="9">
        <v>1470687.0334000001</v>
      </c>
      <c r="G558" s="10">
        <f t="shared" si="8"/>
        <v>6003667.3135000002</v>
      </c>
    </row>
    <row r="559" spans="1:7" ht="13.8">
      <c r="A559" s="7">
        <v>554</v>
      </c>
      <c r="B559" s="8" t="s">
        <v>112</v>
      </c>
      <c r="C559" s="8" t="s">
        <v>480</v>
      </c>
      <c r="D559" s="9">
        <v>3225901.8538000002</v>
      </c>
      <c r="E559" s="9">
        <v>2132775.3725000001</v>
      </c>
      <c r="F559" s="9">
        <v>1738577.4095000001</v>
      </c>
      <c r="G559" s="10">
        <f t="shared" si="8"/>
        <v>7097254.6358000003</v>
      </c>
    </row>
    <row r="560" spans="1:7" ht="13.8">
      <c r="A560" s="7">
        <v>555</v>
      </c>
      <c r="B560" s="8" t="s">
        <v>112</v>
      </c>
      <c r="C560" s="8" t="s">
        <v>482</v>
      </c>
      <c r="D560" s="9">
        <v>2359183.0301999999</v>
      </c>
      <c r="E560" s="9">
        <v>1559752.1853</v>
      </c>
      <c r="F560" s="9">
        <v>1271465.3163999999</v>
      </c>
      <c r="G560" s="10">
        <f t="shared" si="8"/>
        <v>5190400.5318999998</v>
      </c>
    </row>
    <row r="561" spans="1:7" ht="13.8">
      <c r="A561" s="7">
        <v>556</v>
      </c>
      <c r="B561" s="8" t="s">
        <v>112</v>
      </c>
      <c r="C561" s="8" t="s">
        <v>484</v>
      </c>
      <c r="D561" s="9">
        <v>1920000.5196</v>
      </c>
      <c r="E561" s="9">
        <v>1269390.7034</v>
      </c>
      <c r="F561" s="9">
        <v>1034770.9512</v>
      </c>
      <c r="G561" s="10">
        <f t="shared" si="8"/>
        <v>4224162.1742000002</v>
      </c>
    </row>
    <row r="562" spans="1:7" ht="13.8">
      <c r="A562" s="7">
        <v>557</v>
      </c>
      <c r="B562" s="8" t="s">
        <v>112</v>
      </c>
      <c r="C562" s="8" t="s">
        <v>486</v>
      </c>
      <c r="D562" s="9">
        <v>2140206.7159000002</v>
      </c>
      <c r="E562" s="9">
        <v>1414978.0068999999</v>
      </c>
      <c r="F562" s="9">
        <v>1153449.5519000001</v>
      </c>
      <c r="G562" s="10">
        <f t="shared" si="8"/>
        <v>4708634.2747</v>
      </c>
    </row>
    <row r="563" spans="1:7" ht="13.8">
      <c r="A563" s="7">
        <v>558</v>
      </c>
      <c r="B563" s="8" t="s">
        <v>113</v>
      </c>
      <c r="C563" s="8" t="s">
        <v>491</v>
      </c>
      <c r="D563" s="9">
        <v>2402841.6472999998</v>
      </c>
      <c r="E563" s="9">
        <v>1588616.6788000001</v>
      </c>
      <c r="F563" s="9">
        <v>1294994.825</v>
      </c>
      <c r="G563" s="10">
        <f t="shared" si="8"/>
        <v>5286453.1511000004</v>
      </c>
    </row>
    <row r="564" spans="1:7" ht="13.8">
      <c r="A564" s="7">
        <v>559</v>
      </c>
      <c r="B564" s="8" t="s">
        <v>113</v>
      </c>
      <c r="C564" s="8" t="s">
        <v>493</v>
      </c>
      <c r="D564" s="9">
        <v>2480566.3396999999</v>
      </c>
      <c r="E564" s="9">
        <v>1640003.6451999999</v>
      </c>
      <c r="F564" s="9">
        <v>1336884.0083999999</v>
      </c>
      <c r="G564" s="10">
        <f t="shared" si="8"/>
        <v>5457453.9932999993</v>
      </c>
    </row>
    <row r="565" spans="1:7" ht="13.8">
      <c r="A565" s="7">
        <v>560</v>
      </c>
      <c r="B565" s="8" t="s">
        <v>113</v>
      </c>
      <c r="C565" s="8" t="s">
        <v>495</v>
      </c>
      <c r="D565" s="9">
        <v>3812712.5821000002</v>
      </c>
      <c r="E565" s="9">
        <v>2520739.8941000002</v>
      </c>
      <c r="F565" s="9">
        <v>2054834.9778</v>
      </c>
      <c r="G565" s="10">
        <f t="shared" si="8"/>
        <v>8388287.4539999999</v>
      </c>
    </row>
    <row r="566" spans="1:7" ht="13.8">
      <c r="A566" s="7">
        <v>561</v>
      </c>
      <c r="B566" s="8" t="s">
        <v>113</v>
      </c>
      <c r="C566" s="8" t="s">
        <v>497</v>
      </c>
      <c r="D566" s="9">
        <v>2506890.5296999998</v>
      </c>
      <c r="E566" s="9">
        <v>1657407.6414999999</v>
      </c>
      <c r="F566" s="9">
        <v>1351071.2478</v>
      </c>
      <c r="G566" s="10">
        <f t="shared" si="8"/>
        <v>5515369.4189999998</v>
      </c>
    </row>
    <row r="567" spans="1:7" ht="13.8">
      <c r="A567" s="7">
        <v>562</v>
      </c>
      <c r="B567" s="8" t="s">
        <v>113</v>
      </c>
      <c r="C567" s="8" t="s">
        <v>499</v>
      </c>
      <c r="D567" s="9">
        <v>2246621.8061000002</v>
      </c>
      <c r="E567" s="9">
        <v>1485333.3661</v>
      </c>
      <c r="F567" s="9">
        <v>1210801.2261000001</v>
      </c>
      <c r="G567" s="10">
        <f t="shared" si="8"/>
        <v>4942756.3982999995</v>
      </c>
    </row>
    <row r="568" spans="1:7" ht="13.8">
      <c r="A568" s="7">
        <v>563</v>
      </c>
      <c r="B568" s="8" t="s">
        <v>113</v>
      </c>
      <c r="C568" s="8" t="s">
        <v>501</v>
      </c>
      <c r="D568" s="9">
        <v>1708948.5725</v>
      </c>
      <c r="E568" s="9">
        <v>1129855.6477000001</v>
      </c>
      <c r="F568" s="9">
        <v>921025.96939999994</v>
      </c>
      <c r="G568" s="10">
        <f t="shared" si="8"/>
        <v>3759830.1896000002</v>
      </c>
    </row>
    <row r="569" spans="1:7" ht="13.8">
      <c r="A569" s="7">
        <v>564</v>
      </c>
      <c r="B569" s="8" t="s">
        <v>113</v>
      </c>
      <c r="C569" s="8" t="s">
        <v>503</v>
      </c>
      <c r="D569" s="9">
        <v>1664817.9018999999</v>
      </c>
      <c r="E569" s="9">
        <v>1100679.0603</v>
      </c>
      <c r="F569" s="9">
        <v>897242.05090000003</v>
      </c>
      <c r="G569" s="10">
        <f t="shared" si="8"/>
        <v>3662739.0131000001</v>
      </c>
    </row>
    <row r="570" spans="1:7" ht="13.8">
      <c r="A570" s="7">
        <v>565</v>
      </c>
      <c r="B570" s="8" t="s">
        <v>113</v>
      </c>
      <c r="C570" s="8" t="s">
        <v>505</v>
      </c>
      <c r="D570" s="9">
        <v>3738278.0458</v>
      </c>
      <c r="E570" s="9">
        <v>2471528.1842999998</v>
      </c>
      <c r="F570" s="9">
        <v>2014719.0012000001</v>
      </c>
      <c r="G570" s="10">
        <f t="shared" si="8"/>
        <v>8224525.2313000001</v>
      </c>
    </row>
    <row r="571" spans="1:7" ht="13.8">
      <c r="A571" s="7">
        <v>566</v>
      </c>
      <c r="B571" s="8" t="s">
        <v>113</v>
      </c>
      <c r="C571" s="8" t="s">
        <v>507</v>
      </c>
      <c r="D571" s="9">
        <v>2224740.2842999999</v>
      </c>
      <c r="E571" s="9">
        <v>1470866.5991</v>
      </c>
      <c r="F571" s="9">
        <v>1199008.3318</v>
      </c>
      <c r="G571" s="10">
        <f t="shared" si="8"/>
        <v>4894615.2151999995</v>
      </c>
    </row>
    <row r="572" spans="1:7" ht="13.8">
      <c r="A572" s="7">
        <v>567</v>
      </c>
      <c r="B572" s="8" t="s">
        <v>113</v>
      </c>
      <c r="C572" s="8" t="s">
        <v>509</v>
      </c>
      <c r="D572" s="9">
        <v>2779595.4478000002</v>
      </c>
      <c r="E572" s="9">
        <v>1837703.9926</v>
      </c>
      <c r="F572" s="9">
        <v>1498043.6703000001</v>
      </c>
      <c r="G572" s="10">
        <f t="shared" si="8"/>
        <v>6115343.110700001</v>
      </c>
    </row>
    <row r="573" spans="1:7" ht="13.8">
      <c r="A573" s="7">
        <v>568</v>
      </c>
      <c r="B573" s="8" t="s">
        <v>113</v>
      </c>
      <c r="C573" s="8" t="s">
        <v>511</v>
      </c>
      <c r="D573" s="9">
        <v>2144459.1042999998</v>
      </c>
      <c r="E573" s="9">
        <v>1417789.4345</v>
      </c>
      <c r="F573" s="9">
        <v>1155741.3472</v>
      </c>
      <c r="G573" s="10">
        <f t="shared" si="8"/>
        <v>4717989.8859999999</v>
      </c>
    </row>
    <row r="574" spans="1:7" ht="13.8">
      <c r="A574" s="7">
        <v>569</v>
      </c>
      <c r="B574" s="8" t="s">
        <v>113</v>
      </c>
      <c r="C574" s="8" t="s">
        <v>513</v>
      </c>
      <c r="D574" s="9">
        <v>1937424.9956</v>
      </c>
      <c r="E574" s="9">
        <v>1280910.7357000001</v>
      </c>
      <c r="F574" s="9">
        <v>1044161.7516</v>
      </c>
      <c r="G574" s="10">
        <f t="shared" si="8"/>
        <v>4262497.4829000002</v>
      </c>
    </row>
    <row r="575" spans="1:7" ht="13.8">
      <c r="A575" s="7">
        <v>570</v>
      </c>
      <c r="B575" s="8" t="s">
        <v>113</v>
      </c>
      <c r="C575" s="8" t="s">
        <v>515</v>
      </c>
      <c r="D575" s="9">
        <v>1747088.4498999999</v>
      </c>
      <c r="E575" s="9">
        <v>1155071.4771</v>
      </c>
      <c r="F575" s="9">
        <v>941581.19149999996</v>
      </c>
      <c r="G575" s="10">
        <f t="shared" si="8"/>
        <v>3843741.1184999999</v>
      </c>
    </row>
    <row r="576" spans="1:7" ht="13.8">
      <c r="A576" s="7">
        <v>571</v>
      </c>
      <c r="B576" s="8" t="s">
        <v>113</v>
      </c>
      <c r="C576" s="8" t="s">
        <v>517</v>
      </c>
      <c r="D576" s="9">
        <v>2008500.0433</v>
      </c>
      <c r="E576" s="9">
        <v>1327901.3504000001</v>
      </c>
      <c r="F576" s="9">
        <v>1082467.1551000001</v>
      </c>
      <c r="G576" s="10">
        <f t="shared" si="8"/>
        <v>4418868.5488</v>
      </c>
    </row>
    <row r="577" spans="1:7" ht="13.8">
      <c r="A577" s="7">
        <v>572</v>
      </c>
      <c r="B577" s="8" t="s">
        <v>113</v>
      </c>
      <c r="C577" s="8" t="s">
        <v>519</v>
      </c>
      <c r="D577" s="9">
        <v>2103739.3763000001</v>
      </c>
      <c r="E577" s="9">
        <v>1390867.9604</v>
      </c>
      <c r="F577" s="9">
        <v>1133795.7324000001</v>
      </c>
      <c r="G577" s="10">
        <f t="shared" si="8"/>
        <v>4628403.0691</v>
      </c>
    </row>
    <row r="578" spans="1:7" ht="13.8">
      <c r="A578" s="7">
        <v>573</v>
      </c>
      <c r="B578" s="8" t="s">
        <v>113</v>
      </c>
      <c r="C578" s="8" t="s">
        <v>521</v>
      </c>
      <c r="D578" s="9">
        <v>2550790.3215999999</v>
      </c>
      <c r="E578" s="9">
        <v>1686431.5856000001</v>
      </c>
      <c r="F578" s="9">
        <v>1374730.736</v>
      </c>
      <c r="G578" s="10">
        <f t="shared" si="8"/>
        <v>5611952.6432000007</v>
      </c>
    </row>
    <row r="579" spans="1:7" ht="13.8">
      <c r="A579" s="7">
        <v>574</v>
      </c>
      <c r="B579" s="8" t="s">
        <v>113</v>
      </c>
      <c r="C579" s="8" t="s">
        <v>523</v>
      </c>
      <c r="D579" s="9">
        <v>2141337.5336000002</v>
      </c>
      <c r="E579" s="9">
        <v>1415725.6366999999</v>
      </c>
      <c r="F579" s="9">
        <v>1154058.9983000001</v>
      </c>
      <c r="G579" s="10">
        <f t="shared" si="8"/>
        <v>4711122.1686000004</v>
      </c>
    </row>
    <row r="580" spans="1:7" ht="13.8">
      <c r="A580" s="7">
        <v>575</v>
      </c>
      <c r="B580" s="8" t="s">
        <v>113</v>
      </c>
      <c r="C580" s="8" t="s">
        <v>525</v>
      </c>
      <c r="D580" s="9">
        <v>1990150.48</v>
      </c>
      <c r="E580" s="9">
        <v>1315769.7052</v>
      </c>
      <c r="F580" s="9">
        <v>1072577.7853000001</v>
      </c>
      <c r="G580" s="10">
        <f t="shared" si="8"/>
        <v>4378497.9704999998</v>
      </c>
    </row>
    <row r="581" spans="1:7" ht="13.8">
      <c r="A581" s="7">
        <v>576</v>
      </c>
      <c r="B581" s="8" t="s">
        <v>113</v>
      </c>
      <c r="C581" s="8" t="s">
        <v>528</v>
      </c>
      <c r="D581" s="9">
        <v>1890328.9077999999</v>
      </c>
      <c r="E581" s="9">
        <v>1249773.5899</v>
      </c>
      <c r="F581" s="9">
        <v>1018779.642</v>
      </c>
      <c r="G581" s="10">
        <f t="shared" si="8"/>
        <v>4158882.1397000002</v>
      </c>
    </row>
    <row r="582" spans="1:7" ht="13.8">
      <c r="A582" s="7">
        <v>577</v>
      </c>
      <c r="B582" s="8" t="s">
        <v>113</v>
      </c>
      <c r="C582" s="8" t="s">
        <v>530</v>
      </c>
      <c r="D582" s="9">
        <v>2563910.7168000001</v>
      </c>
      <c r="E582" s="9">
        <v>1695106.0144</v>
      </c>
      <c r="F582" s="9">
        <v>1381801.8818999999</v>
      </c>
      <c r="G582" s="10">
        <f t="shared" si="8"/>
        <v>5640818.6130999997</v>
      </c>
    </row>
    <row r="583" spans="1:7" ht="13.8">
      <c r="A583" s="7">
        <v>578</v>
      </c>
      <c r="B583" s="8" t="s">
        <v>114</v>
      </c>
      <c r="C583" s="8" t="s">
        <v>534</v>
      </c>
      <c r="D583" s="9">
        <v>2471403.8092</v>
      </c>
      <c r="E583" s="9">
        <v>1633945.9223</v>
      </c>
      <c r="F583" s="9">
        <v>1331945.9262000001</v>
      </c>
      <c r="G583" s="10">
        <f t="shared" ref="G583:G646" si="9">D583+E583+F583</f>
        <v>5437295.6577000003</v>
      </c>
    </row>
    <row r="584" spans="1:7" ht="13.8">
      <c r="A584" s="7">
        <v>579</v>
      </c>
      <c r="B584" s="8" t="s">
        <v>114</v>
      </c>
      <c r="C584" s="8" t="s">
        <v>536</v>
      </c>
      <c r="D584" s="9">
        <v>2614348.8747999999</v>
      </c>
      <c r="E584" s="9">
        <v>1728452.7390999999</v>
      </c>
      <c r="F584" s="9">
        <v>1408985.1769999999</v>
      </c>
      <c r="G584" s="10">
        <f t="shared" si="9"/>
        <v>5751786.7909000004</v>
      </c>
    </row>
    <row r="585" spans="1:7" ht="13.8">
      <c r="A585" s="7">
        <v>580</v>
      </c>
      <c r="B585" s="8" t="s">
        <v>114</v>
      </c>
      <c r="C585" s="8" t="s">
        <v>538</v>
      </c>
      <c r="D585" s="9">
        <v>2661622.3448999999</v>
      </c>
      <c r="E585" s="9">
        <v>1759707.1595000001</v>
      </c>
      <c r="F585" s="9">
        <v>1434462.8855000001</v>
      </c>
      <c r="G585" s="10">
        <f t="shared" si="9"/>
        <v>5855792.3898999998</v>
      </c>
    </row>
    <row r="586" spans="1:7" ht="13.8">
      <c r="A586" s="7">
        <v>581</v>
      </c>
      <c r="B586" s="8" t="s">
        <v>114</v>
      </c>
      <c r="C586" s="8" t="s">
        <v>540</v>
      </c>
      <c r="D586" s="9">
        <v>1974170.9604</v>
      </c>
      <c r="E586" s="9">
        <v>1305204.9926</v>
      </c>
      <c r="F586" s="9">
        <v>1063965.7341</v>
      </c>
      <c r="G586" s="10">
        <f t="shared" si="9"/>
        <v>4343341.6870999997</v>
      </c>
    </row>
    <row r="587" spans="1:7" ht="13.8">
      <c r="A587" s="7">
        <v>582</v>
      </c>
      <c r="B587" s="8" t="s">
        <v>114</v>
      </c>
      <c r="C587" s="8" t="s">
        <v>542</v>
      </c>
      <c r="D587" s="9">
        <v>2068692.2481</v>
      </c>
      <c r="E587" s="9">
        <v>1367696.8736</v>
      </c>
      <c r="F587" s="9">
        <v>1114907.3259999999</v>
      </c>
      <c r="G587" s="10">
        <f t="shared" si="9"/>
        <v>4551296.4476999994</v>
      </c>
    </row>
    <row r="588" spans="1:7" ht="13.8">
      <c r="A588" s="7">
        <v>583</v>
      </c>
      <c r="B588" s="8" t="s">
        <v>114</v>
      </c>
      <c r="C588" s="8" t="s">
        <v>544</v>
      </c>
      <c r="D588" s="9">
        <v>3179093.5062000002</v>
      </c>
      <c r="E588" s="9">
        <v>2101828.4635000001</v>
      </c>
      <c r="F588" s="9">
        <v>1713350.3755000001</v>
      </c>
      <c r="G588" s="10">
        <f t="shared" si="9"/>
        <v>6994272.3452000003</v>
      </c>
    </row>
    <row r="589" spans="1:7" ht="13.8">
      <c r="A589" s="7">
        <v>584</v>
      </c>
      <c r="B589" s="8" t="s">
        <v>114</v>
      </c>
      <c r="C589" s="8" t="s">
        <v>546</v>
      </c>
      <c r="D589" s="9">
        <v>2238976.9674</v>
      </c>
      <c r="E589" s="9">
        <v>1480279.0512999999</v>
      </c>
      <c r="F589" s="9">
        <v>1206681.0933000001</v>
      </c>
      <c r="G589" s="10">
        <f t="shared" si="9"/>
        <v>4925937.1119999997</v>
      </c>
    </row>
    <row r="590" spans="1:7" ht="13.8">
      <c r="A590" s="7">
        <v>585</v>
      </c>
      <c r="B590" s="8" t="s">
        <v>114</v>
      </c>
      <c r="C590" s="8" t="s">
        <v>548</v>
      </c>
      <c r="D590" s="9">
        <v>2255779.5490000001</v>
      </c>
      <c r="E590" s="9">
        <v>1491387.9236999999</v>
      </c>
      <c r="F590" s="9">
        <v>1215736.7279999999</v>
      </c>
      <c r="G590" s="10">
        <f t="shared" si="9"/>
        <v>4962904.2006999999</v>
      </c>
    </row>
    <row r="591" spans="1:7" ht="13.8">
      <c r="A591" s="7">
        <v>586</v>
      </c>
      <c r="B591" s="8" t="s">
        <v>114</v>
      </c>
      <c r="C591" s="8" t="s">
        <v>550</v>
      </c>
      <c r="D591" s="9">
        <v>2711997.8380999998</v>
      </c>
      <c r="E591" s="9">
        <v>1793012.4539999999</v>
      </c>
      <c r="F591" s="9">
        <v>1461612.4077999999</v>
      </c>
      <c r="G591" s="10">
        <f t="shared" si="9"/>
        <v>5966622.6998999994</v>
      </c>
    </row>
    <row r="592" spans="1:7" ht="13.8">
      <c r="A592" s="7">
        <v>587</v>
      </c>
      <c r="B592" s="8" t="s">
        <v>114</v>
      </c>
      <c r="C592" s="8" t="s">
        <v>552</v>
      </c>
      <c r="D592" s="9">
        <v>2942850.46</v>
      </c>
      <c r="E592" s="9">
        <v>1945638.544</v>
      </c>
      <c r="F592" s="9">
        <v>1586028.8258</v>
      </c>
      <c r="G592" s="10">
        <f t="shared" si="9"/>
        <v>6474517.8297999995</v>
      </c>
    </row>
    <row r="593" spans="1:7" ht="13.8">
      <c r="A593" s="7">
        <v>588</v>
      </c>
      <c r="B593" s="8" t="s">
        <v>114</v>
      </c>
      <c r="C593" s="8" t="s">
        <v>554</v>
      </c>
      <c r="D593" s="9">
        <v>2251719.9016</v>
      </c>
      <c r="E593" s="9">
        <v>1488703.9251999999</v>
      </c>
      <c r="F593" s="9">
        <v>1213548.8093000001</v>
      </c>
      <c r="G593" s="10">
        <f t="shared" si="9"/>
        <v>4953972.6360999998</v>
      </c>
    </row>
    <row r="594" spans="1:7" ht="13.8">
      <c r="A594" s="7">
        <v>589</v>
      </c>
      <c r="B594" s="8" t="s">
        <v>114</v>
      </c>
      <c r="C594" s="8" t="s">
        <v>556</v>
      </c>
      <c r="D594" s="9">
        <v>2330677.6946999999</v>
      </c>
      <c r="E594" s="9">
        <v>1540906.1446</v>
      </c>
      <c r="F594" s="9">
        <v>1256102.5637000001</v>
      </c>
      <c r="G594" s="10">
        <f t="shared" si="9"/>
        <v>5127686.4029999999</v>
      </c>
    </row>
    <row r="595" spans="1:7" ht="13.8">
      <c r="A595" s="7">
        <v>590</v>
      </c>
      <c r="B595" s="8" t="s">
        <v>114</v>
      </c>
      <c r="C595" s="8" t="s">
        <v>558</v>
      </c>
      <c r="D595" s="9">
        <v>2165936.9846999999</v>
      </c>
      <c r="E595" s="9">
        <v>1431989.3378000001</v>
      </c>
      <c r="F595" s="9">
        <v>1167316.7017000001</v>
      </c>
      <c r="G595" s="10">
        <f t="shared" si="9"/>
        <v>4765243.0241999999</v>
      </c>
    </row>
    <row r="596" spans="1:7" ht="13.8">
      <c r="A596" s="7">
        <v>591</v>
      </c>
      <c r="B596" s="8" t="s">
        <v>114</v>
      </c>
      <c r="C596" s="8" t="s">
        <v>560</v>
      </c>
      <c r="D596" s="9">
        <v>2708799.7626999998</v>
      </c>
      <c r="E596" s="9">
        <v>1790898.0758</v>
      </c>
      <c r="F596" s="9">
        <v>1459888.8273</v>
      </c>
      <c r="G596" s="10">
        <f t="shared" si="9"/>
        <v>5959586.6657999996</v>
      </c>
    </row>
    <row r="597" spans="1:7" ht="13.8">
      <c r="A597" s="7">
        <v>592</v>
      </c>
      <c r="B597" s="8" t="s">
        <v>114</v>
      </c>
      <c r="C597" s="8" t="s">
        <v>562</v>
      </c>
      <c r="D597" s="9">
        <v>1797745.0393999999</v>
      </c>
      <c r="E597" s="9">
        <v>1188562.6159000001</v>
      </c>
      <c r="F597" s="9">
        <v>968882.20880000002</v>
      </c>
      <c r="G597" s="10">
        <f t="shared" si="9"/>
        <v>3955189.8640999999</v>
      </c>
    </row>
    <row r="598" spans="1:7" ht="13.8">
      <c r="A598" s="7">
        <v>593</v>
      </c>
      <c r="B598" s="8" t="s">
        <v>114</v>
      </c>
      <c r="C598" s="8" t="s">
        <v>564</v>
      </c>
      <c r="D598" s="9">
        <v>2971183.2252000002</v>
      </c>
      <c r="E598" s="9">
        <v>1964370.4913999999</v>
      </c>
      <c r="F598" s="9">
        <v>1601298.5729</v>
      </c>
      <c r="G598" s="10">
        <f t="shared" si="9"/>
        <v>6536852.2895</v>
      </c>
    </row>
    <row r="599" spans="1:7" ht="13.8">
      <c r="A599" s="7">
        <v>594</v>
      </c>
      <c r="B599" s="8" t="s">
        <v>114</v>
      </c>
      <c r="C599" s="8" t="s">
        <v>566</v>
      </c>
      <c r="D599" s="9">
        <v>2393967.6198999998</v>
      </c>
      <c r="E599" s="9">
        <v>1582749.6972000001</v>
      </c>
      <c r="F599" s="9">
        <v>1290212.2294999999</v>
      </c>
      <c r="G599" s="10">
        <f t="shared" si="9"/>
        <v>5266929.5465999991</v>
      </c>
    </row>
    <row r="600" spans="1:7" ht="13.8">
      <c r="A600" s="7">
        <v>595</v>
      </c>
      <c r="B600" s="8" t="s">
        <v>114</v>
      </c>
      <c r="C600" s="8" t="s">
        <v>568</v>
      </c>
      <c r="D600" s="9">
        <v>2808758.2850000001</v>
      </c>
      <c r="E600" s="9">
        <v>1856984.7345</v>
      </c>
      <c r="F600" s="9">
        <v>1513760.7789</v>
      </c>
      <c r="G600" s="10">
        <f t="shared" si="9"/>
        <v>6179503.7984000007</v>
      </c>
    </row>
    <row r="601" spans="1:7" ht="13.8">
      <c r="A601" s="7">
        <v>596</v>
      </c>
      <c r="B601" s="8" t="s">
        <v>115</v>
      </c>
      <c r="C601" s="8" t="s">
        <v>572</v>
      </c>
      <c r="D601" s="9">
        <v>1755342.5441999999</v>
      </c>
      <c r="E601" s="9">
        <v>1160528.5958</v>
      </c>
      <c r="F601" s="9">
        <v>946029.67839999998</v>
      </c>
      <c r="G601" s="10">
        <f t="shared" si="9"/>
        <v>3861900.8183999998</v>
      </c>
    </row>
    <row r="602" spans="1:7" ht="13.8">
      <c r="A602" s="7">
        <v>597</v>
      </c>
      <c r="B602" s="8" t="s">
        <v>115</v>
      </c>
      <c r="C602" s="8" t="s">
        <v>574</v>
      </c>
      <c r="D602" s="9">
        <v>1760266.523</v>
      </c>
      <c r="E602" s="9">
        <v>1163784.0390999999</v>
      </c>
      <c r="F602" s="9">
        <v>948683.42260000005</v>
      </c>
      <c r="G602" s="10">
        <f t="shared" si="9"/>
        <v>3872733.9846999999</v>
      </c>
    </row>
    <row r="603" spans="1:7" ht="13.8">
      <c r="A603" s="7">
        <v>598</v>
      </c>
      <c r="B603" s="8" t="s">
        <v>115</v>
      </c>
      <c r="C603" s="8" t="s">
        <v>576</v>
      </c>
      <c r="D603" s="9">
        <v>2192996.4087</v>
      </c>
      <c r="E603" s="9">
        <v>1449879.4273000001</v>
      </c>
      <c r="F603" s="9">
        <v>1181900.1904</v>
      </c>
      <c r="G603" s="10">
        <f t="shared" si="9"/>
        <v>4824776.0263999999</v>
      </c>
    </row>
    <row r="604" spans="1:7" ht="13.8">
      <c r="A604" s="7">
        <v>599</v>
      </c>
      <c r="B604" s="8" t="s">
        <v>115</v>
      </c>
      <c r="C604" s="8" t="s">
        <v>578</v>
      </c>
      <c r="D604" s="9">
        <v>1938560.3529999999</v>
      </c>
      <c r="E604" s="9">
        <v>1281661.3666999999</v>
      </c>
      <c r="F604" s="9">
        <v>1044773.6445000001</v>
      </c>
      <c r="G604" s="10">
        <f t="shared" si="9"/>
        <v>4264995.3641999997</v>
      </c>
    </row>
    <row r="605" spans="1:7" ht="13.8">
      <c r="A605" s="7">
        <v>600</v>
      </c>
      <c r="B605" s="8" t="s">
        <v>115</v>
      </c>
      <c r="C605" s="8" t="s">
        <v>581</v>
      </c>
      <c r="D605" s="9">
        <v>1834486.3451</v>
      </c>
      <c r="E605" s="9">
        <v>1212853.7926</v>
      </c>
      <c r="F605" s="9">
        <v>988683.68039999995</v>
      </c>
      <c r="G605" s="10">
        <f t="shared" si="9"/>
        <v>4036023.8180999998</v>
      </c>
    </row>
    <row r="606" spans="1:7" ht="13.8">
      <c r="A606" s="7">
        <v>601</v>
      </c>
      <c r="B606" s="8" t="s">
        <v>115</v>
      </c>
      <c r="C606" s="8" t="s">
        <v>583</v>
      </c>
      <c r="D606" s="9">
        <v>2089389.8422999999</v>
      </c>
      <c r="E606" s="9">
        <v>1381380.8979</v>
      </c>
      <c r="F606" s="9">
        <v>1126062.1507000001</v>
      </c>
      <c r="G606" s="10">
        <f t="shared" si="9"/>
        <v>4596832.8909</v>
      </c>
    </row>
    <row r="607" spans="1:7" ht="13.8">
      <c r="A607" s="7">
        <v>602</v>
      </c>
      <c r="B607" s="8" t="s">
        <v>115</v>
      </c>
      <c r="C607" s="8" t="s">
        <v>585</v>
      </c>
      <c r="D607" s="9">
        <v>1751219.1221</v>
      </c>
      <c r="E607" s="9">
        <v>1157802.4332000001</v>
      </c>
      <c r="F607" s="9">
        <v>943807.38870000001</v>
      </c>
      <c r="G607" s="10">
        <f t="shared" si="9"/>
        <v>3852828.9440000001</v>
      </c>
    </row>
    <row r="608" spans="1:7" ht="13.8">
      <c r="A608" s="7">
        <v>603</v>
      </c>
      <c r="B608" s="8" t="s">
        <v>115</v>
      </c>
      <c r="C608" s="8" t="s">
        <v>586</v>
      </c>
      <c r="D608" s="9">
        <v>1818730.9624999999</v>
      </c>
      <c r="E608" s="9">
        <v>1202437.2662</v>
      </c>
      <c r="F608" s="9">
        <v>980192.4264</v>
      </c>
      <c r="G608" s="10">
        <f t="shared" si="9"/>
        <v>4001360.6551000001</v>
      </c>
    </row>
    <row r="609" spans="1:7" ht="13.8">
      <c r="A609" s="7">
        <v>604</v>
      </c>
      <c r="B609" s="8" t="s">
        <v>115</v>
      </c>
      <c r="C609" s="8" t="s">
        <v>588</v>
      </c>
      <c r="D609" s="9">
        <v>1788812.1444999999</v>
      </c>
      <c r="E609" s="9">
        <v>1182656.7145</v>
      </c>
      <c r="F609" s="9">
        <v>964067.88710000005</v>
      </c>
      <c r="G609" s="10">
        <f t="shared" si="9"/>
        <v>3935536.7461000001</v>
      </c>
    </row>
    <row r="610" spans="1:7" ht="13.8">
      <c r="A610" s="7">
        <v>605</v>
      </c>
      <c r="B610" s="8" t="s">
        <v>115</v>
      </c>
      <c r="C610" s="8" t="s">
        <v>590</v>
      </c>
      <c r="D610" s="9">
        <v>2030655.2664000001</v>
      </c>
      <c r="E610" s="9">
        <v>1342549.0726000001</v>
      </c>
      <c r="F610" s="9">
        <v>1094407.5588</v>
      </c>
      <c r="G610" s="10">
        <f t="shared" si="9"/>
        <v>4467611.8978000004</v>
      </c>
    </row>
    <row r="611" spans="1:7" ht="13.8">
      <c r="A611" s="7">
        <v>606</v>
      </c>
      <c r="B611" s="8" t="s">
        <v>115</v>
      </c>
      <c r="C611" s="8" t="s">
        <v>592</v>
      </c>
      <c r="D611" s="9">
        <v>2150119.9679</v>
      </c>
      <c r="E611" s="9">
        <v>1421532.0623999999</v>
      </c>
      <c r="F611" s="9">
        <v>1158792.2302999999</v>
      </c>
      <c r="G611" s="10">
        <f t="shared" si="9"/>
        <v>4730444.2605999997</v>
      </c>
    </row>
    <row r="612" spans="1:7" ht="13.8">
      <c r="A612" s="7">
        <v>607</v>
      </c>
      <c r="B612" s="8" t="s">
        <v>115</v>
      </c>
      <c r="C612" s="8" t="s">
        <v>594</v>
      </c>
      <c r="D612" s="9">
        <v>2485043.1938999998</v>
      </c>
      <c r="E612" s="9">
        <v>1642963.4761999999</v>
      </c>
      <c r="F612" s="9">
        <v>1339296.7779000001</v>
      </c>
      <c r="G612" s="10">
        <f t="shared" si="9"/>
        <v>5467303.4479999999</v>
      </c>
    </row>
    <row r="613" spans="1:7" ht="13.8">
      <c r="A613" s="7">
        <v>608</v>
      </c>
      <c r="B613" s="8" t="s">
        <v>115</v>
      </c>
      <c r="C613" s="8" t="s">
        <v>596</v>
      </c>
      <c r="D613" s="9">
        <v>2316418.7028000001</v>
      </c>
      <c r="E613" s="9">
        <v>1531478.9431</v>
      </c>
      <c r="F613" s="9">
        <v>1248417.7790000001</v>
      </c>
      <c r="G613" s="10">
        <f t="shared" si="9"/>
        <v>5096315.4249</v>
      </c>
    </row>
    <row r="614" spans="1:7" ht="13.8">
      <c r="A614" s="7">
        <v>609</v>
      </c>
      <c r="B614" s="8" t="s">
        <v>115</v>
      </c>
      <c r="C614" s="8" t="s">
        <v>598</v>
      </c>
      <c r="D614" s="9">
        <v>2019199.6816</v>
      </c>
      <c r="E614" s="9">
        <v>1334975.318</v>
      </c>
      <c r="F614" s="9">
        <v>1088233.6509</v>
      </c>
      <c r="G614" s="10">
        <f t="shared" si="9"/>
        <v>4442408.6504999995</v>
      </c>
    </row>
    <row r="615" spans="1:7" ht="13.8">
      <c r="A615" s="7">
        <v>610</v>
      </c>
      <c r="B615" s="8" t="s">
        <v>115</v>
      </c>
      <c r="C615" s="8" t="s">
        <v>600</v>
      </c>
      <c r="D615" s="9">
        <v>1586730.0293000001</v>
      </c>
      <c r="E615" s="9">
        <v>1049051.9807</v>
      </c>
      <c r="F615" s="9">
        <v>855157.13399999996</v>
      </c>
      <c r="G615" s="10">
        <f t="shared" si="9"/>
        <v>3490939.1439999999</v>
      </c>
    </row>
    <row r="616" spans="1:7" ht="13.8">
      <c r="A616" s="7">
        <v>611</v>
      </c>
      <c r="B616" s="8" t="s">
        <v>115</v>
      </c>
      <c r="C616" s="8" t="s">
        <v>340</v>
      </c>
      <c r="D616" s="9">
        <v>2044651.8141000001</v>
      </c>
      <c r="E616" s="9">
        <v>1351802.7616000001</v>
      </c>
      <c r="F616" s="9">
        <v>1101950.9010000001</v>
      </c>
      <c r="G616" s="10">
        <f t="shared" si="9"/>
        <v>4498405.4767000005</v>
      </c>
    </row>
    <row r="617" spans="1:7" ht="13.8">
      <c r="A617" s="7">
        <v>612</v>
      </c>
      <c r="B617" s="8" t="s">
        <v>115</v>
      </c>
      <c r="C617" s="8" t="s">
        <v>603</v>
      </c>
      <c r="D617" s="9">
        <v>1802640.1292999999</v>
      </c>
      <c r="E617" s="9">
        <v>1191798.9597</v>
      </c>
      <c r="F617" s="9">
        <v>971520.38359999994</v>
      </c>
      <c r="G617" s="10">
        <f t="shared" si="9"/>
        <v>3965959.4725999995</v>
      </c>
    </row>
    <row r="618" spans="1:7" ht="13.8">
      <c r="A618" s="7">
        <v>613</v>
      </c>
      <c r="B618" s="8" t="s">
        <v>115</v>
      </c>
      <c r="C618" s="8" t="s">
        <v>605</v>
      </c>
      <c r="D618" s="9">
        <v>1879271.8504000001</v>
      </c>
      <c r="E618" s="9">
        <v>1242463.318</v>
      </c>
      <c r="F618" s="9">
        <v>1012820.5176</v>
      </c>
      <c r="G618" s="10">
        <f t="shared" si="9"/>
        <v>4134555.6859999998</v>
      </c>
    </row>
    <row r="619" spans="1:7" ht="13.8">
      <c r="A619" s="7">
        <v>614</v>
      </c>
      <c r="B619" s="8" t="s">
        <v>115</v>
      </c>
      <c r="C619" s="8" t="s">
        <v>608</v>
      </c>
      <c r="D619" s="9">
        <v>1991453.838</v>
      </c>
      <c r="E619" s="9">
        <v>1316631.4084000001</v>
      </c>
      <c r="F619" s="9">
        <v>1073280.2211</v>
      </c>
      <c r="G619" s="10">
        <f t="shared" si="9"/>
        <v>4381365.4675000003</v>
      </c>
    </row>
    <row r="620" spans="1:7" ht="13.8">
      <c r="A620" s="7">
        <v>615</v>
      </c>
      <c r="B620" s="8" t="s">
        <v>115</v>
      </c>
      <c r="C620" s="8" t="s">
        <v>348</v>
      </c>
      <c r="D620" s="9">
        <v>1970837.8618999999</v>
      </c>
      <c r="E620" s="9">
        <v>1303001.3452000001</v>
      </c>
      <c r="F620" s="9">
        <v>1062169.3839</v>
      </c>
      <c r="G620" s="10">
        <f t="shared" si="9"/>
        <v>4336008.591</v>
      </c>
    </row>
    <row r="621" spans="1:7" ht="13.8">
      <c r="A621" s="7">
        <v>616</v>
      </c>
      <c r="B621" s="8" t="s">
        <v>115</v>
      </c>
      <c r="C621" s="8" t="s">
        <v>611</v>
      </c>
      <c r="D621" s="9">
        <v>2132372.2895999998</v>
      </c>
      <c r="E621" s="9">
        <v>1409798.348</v>
      </c>
      <c r="F621" s="9">
        <v>1149227.2423</v>
      </c>
      <c r="G621" s="10">
        <f t="shared" si="9"/>
        <v>4691397.8799000001</v>
      </c>
    </row>
    <row r="622" spans="1:7" ht="13.8">
      <c r="A622" s="7">
        <v>617</v>
      </c>
      <c r="B622" s="8" t="s">
        <v>115</v>
      </c>
      <c r="C622" s="8" t="s">
        <v>613</v>
      </c>
      <c r="D622" s="9">
        <v>1935481.5171999999</v>
      </c>
      <c r="E622" s="9">
        <v>1279625.8228</v>
      </c>
      <c r="F622" s="9">
        <v>1043114.3274</v>
      </c>
      <c r="G622" s="10">
        <f t="shared" si="9"/>
        <v>4258221.6673999997</v>
      </c>
    </row>
    <row r="623" spans="1:7" ht="13.8">
      <c r="A623" s="7">
        <v>618</v>
      </c>
      <c r="B623" s="8" t="s">
        <v>115</v>
      </c>
      <c r="C623" s="8" t="s">
        <v>615</v>
      </c>
      <c r="D623" s="9">
        <v>2379946.1329000001</v>
      </c>
      <c r="E623" s="9">
        <v>1573479.5199</v>
      </c>
      <c r="F623" s="9">
        <v>1282655.4465000001</v>
      </c>
      <c r="G623" s="10">
        <f t="shared" si="9"/>
        <v>5236081.0993000008</v>
      </c>
    </row>
    <row r="624" spans="1:7" ht="13.8">
      <c r="A624" s="7">
        <v>619</v>
      </c>
      <c r="B624" s="8" t="s">
        <v>115</v>
      </c>
      <c r="C624" s="8" t="s">
        <v>617</v>
      </c>
      <c r="D624" s="9">
        <v>1973602.473</v>
      </c>
      <c r="E624" s="9">
        <v>1304829.1425000001</v>
      </c>
      <c r="F624" s="9">
        <v>1063659.3518999999</v>
      </c>
      <c r="G624" s="10">
        <f t="shared" si="9"/>
        <v>4342090.9674000004</v>
      </c>
    </row>
    <row r="625" spans="1:7" ht="13.8">
      <c r="A625" s="7">
        <v>620</v>
      </c>
      <c r="B625" s="8" t="s">
        <v>115</v>
      </c>
      <c r="C625" s="8" t="s">
        <v>619</v>
      </c>
      <c r="D625" s="9">
        <v>2600196.6995000001</v>
      </c>
      <c r="E625" s="9">
        <v>1719096.1584000001</v>
      </c>
      <c r="F625" s="9">
        <v>1401357.9602999999</v>
      </c>
      <c r="G625" s="10">
        <f t="shared" si="9"/>
        <v>5720650.8181999996</v>
      </c>
    </row>
    <row r="626" spans="1:7" ht="13.8">
      <c r="A626" s="7">
        <v>621</v>
      </c>
      <c r="B626" s="8" t="s">
        <v>115</v>
      </c>
      <c r="C626" s="8" t="s">
        <v>621</v>
      </c>
      <c r="D626" s="9">
        <v>1779774.0131999999</v>
      </c>
      <c r="E626" s="9">
        <v>1176681.237</v>
      </c>
      <c r="F626" s="9">
        <v>959196.84900000005</v>
      </c>
      <c r="G626" s="10">
        <f t="shared" si="9"/>
        <v>3915652.0991999996</v>
      </c>
    </row>
    <row r="627" spans="1:7" ht="13.8">
      <c r="A627" s="7">
        <v>622</v>
      </c>
      <c r="B627" s="8" t="s">
        <v>115</v>
      </c>
      <c r="C627" s="8" t="s">
        <v>623</v>
      </c>
      <c r="D627" s="9">
        <v>2152721.5301000001</v>
      </c>
      <c r="E627" s="9">
        <v>1423252.0612999999</v>
      </c>
      <c r="F627" s="9">
        <v>1160194.3241999999</v>
      </c>
      <c r="G627" s="10">
        <f t="shared" si="9"/>
        <v>4736167.9155999999</v>
      </c>
    </row>
    <row r="628" spans="1:7" ht="13.8">
      <c r="A628" s="7">
        <v>623</v>
      </c>
      <c r="B628" s="8" t="s">
        <v>115</v>
      </c>
      <c r="C628" s="8" t="s">
        <v>625</v>
      </c>
      <c r="D628" s="9">
        <v>2159623.9193000002</v>
      </c>
      <c r="E628" s="9">
        <v>1427815.5126</v>
      </c>
      <c r="F628" s="9">
        <v>1163914.3189000001</v>
      </c>
      <c r="G628" s="10">
        <f t="shared" si="9"/>
        <v>4751353.7508000005</v>
      </c>
    </row>
    <row r="629" spans="1:7" ht="13.8">
      <c r="A629" s="7">
        <v>624</v>
      </c>
      <c r="B629" s="8" t="s">
        <v>115</v>
      </c>
      <c r="C629" s="8" t="s">
        <v>627</v>
      </c>
      <c r="D629" s="9">
        <v>1903115.8685000001</v>
      </c>
      <c r="E629" s="9">
        <v>1258227.5715000001</v>
      </c>
      <c r="F629" s="9">
        <v>1025671.0857000001</v>
      </c>
      <c r="G629" s="10">
        <f t="shared" si="9"/>
        <v>4187014.5257000006</v>
      </c>
    </row>
    <row r="630" spans="1:7" ht="13.8">
      <c r="A630" s="7">
        <v>625</v>
      </c>
      <c r="B630" s="8" t="s">
        <v>115</v>
      </c>
      <c r="C630" s="8" t="s">
        <v>629</v>
      </c>
      <c r="D630" s="9">
        <v>2117358.8944999999</v>
      </c>
      <c r="E630" s="9">
        <v>1399872.3798</v>
      </c>
      <c r="F630" s="9">
        <v>1141135.8772</v>
      </c>
      <c r="G630" s="10">
        <f t="shared" si="9"/>
        <v>4658367.1514999997</v>
      </c>
    </row>
    <row r="631" spans="1:7" ht="13.8">
      <c r="A631" s="7">
        <v>626</v>
      </c>
      <c r="B631" s="8" t="s">
        <v>116</v>
      </c>
      <c r="C631" s="8" t="s">
        <v>633</v>
      </c>
      <c r="D631" s="9">
        <v>2083883.6709</v>
      </c>
      <c r="E631" s="9">
        <v>1377740.5432</v>
      </c>
      <c r="F631" s="9">
        <v>1123094.6379</v>
      </c>
      <c r="G631" s="10">
        <f t="shared" si="9"/>
        <v>4584718.852</v>
      </c>
    </row>
    <row r="632" spans="1:7" ht="13.8">
      <c r="A632" s="7">
        <v>627</v>
      </c>
      <c r="B632" s="8" t="s">
        <v>116</v>
      </c>
      <c r="C632" s="8" t="s">
        <v>635</v>
      </c>
      <c r="D632" s="9">
        <v>2420010.6052000001</v>
      </c>
      <c r="E632" s="9">
        <v>1599967.7775999999</v>
      </c>
      <c r="F632" s="9">
        <v>1304247.9155999999</v>
      </c>
      <c r="G632" s="10">
        <f t="shared" si="9"/>
        <v>5324226.2983999997</v>
      </c>
    </row>
    <row r="633" spans="1:7" ht="13.8">
      <c r="A633" s="7">
        <v>628</v>
      </c>
      <c r="B633" s="8" t="s">
        <v>116</v>
      </c>
      <c r="C633" s="8" t="s">
        <v>637</v>
      </c>
      <c r="D633" s="9">
        <v>2410594.9956</v>
      </c>
      <c r="E633" s="9">
        <v>1593742.7339000001</v>
      </c>
      <c r="F633" s="9">
        <v>1299173.4382</v>
      </c>
      <c r="G633" s="10">
        <f t="shared" si="9"/>
        <v>5303511.1677000001</v>
      </c>
    </row>
    <row r="634" spans="1:7" ht="13.8">
      <c r="A634" s="7">
        <v>629</v>
      </c>
      <c r="B634" s="8" t="s">
        <v>116</v>
      </c>
      <c r="C634" s="8" t="s">
        <v>639</v>
      </c>
      <c r="D634" s="9">
        <v>2582668.9180999999</v>
      </c>
      <c r="E634" s="9">
        <v>1707507.8267999999</v>
      </c>
      <c r="F634" s="9">
        <v>1391911.4842000001</v>
      </c>
      <c r="G634" s="10">
        <f t="shared" si="9"/>
        <v>5682088.2290999992</v>
      </c>
    </row>
    <row r="635" spans="1:7" ht="13.8">
      <c r="A635" s="7">
        <v>630</v>
      </c>
      <c r="B635" s="8" t="s">
        <v>116</v>
      </c>
      <c r="C635" s="8" t="s">
        <v>641</v>
      </c>
      <c r="D635" s="9">
        <v>2620376.6993</v>
      </c>
      <c r="E635" s="9">
        <v>1732437.9798999999</v>
      </c>
      <c r="F635" s="9">
        <v>1412233.8311000001</v>
      </c>
      <c r="G635" s="10">
        <f t="shared" si="9"/>
        <v>5765048.5103000002</v>
      </c>
    </row>
    <row r="636" spans="1:7" ht="13.8">
      <c r="A636" s="7">
        <v>631</v>
      </c>
      <c r="B636" s="8" t="s">
        <v>116</v>
      </c>
      <c r="C636" s="8" t="s">
        <v>642</v>
      </c>
      <c r="D636" s="9">
        <v>2693213.8654999998</v>
      </c>
      <c r="E636" s="9">
        <v>1780593.6030999999</v>
      </c>
      <c r="F636" s="9">
        <v>1451488.9162000001</v>
      </c>
      <c r="G636" s="10">
        <f t="shared" si="9"/>
        <v>5925296.3847999992</v>
      </c>
    </row>
    <row r="637" spans="1:7" ht="13.8">
      <c r="A637" s="7">
        <v>632</v>
      </c>
      <c r="B637" s="8" t="s">
        <v>116</v>
      </c>
      <c r="C637" s="8" t="s">
        <v>645</v>
      </c>
      <c r="D637" s="9">
        <v>2919821.8004999999</v>
      </c>
      <c r="E637" s="9">
        <v>1930413.3573</v>
      </c>
      <c r="F637" s="9">
        <v>1573617.6895999999</v>
      </c>
      <c r="G637" s="10">
        <f t="shared" si="9"/>
        <v>6423852.8474000003</v>
      </c>
    </row>
    <row r="638" spans="1:7" ht="27.6">
      <c r="A638" s="7">
        <v>633</v>
      </c>
      <c r="B638" s="8" t="s">
        <v>116</v>
      </c>
      <c r="C638" s="8" t="s">
        <v>647</v>
      </c>
      <c r="D638" s="9">
        <v>2148881.6913999999</v>
      </c>
      <c r="E638" s="9">
        <v>1420713.3873000001</v>
      </c>
      <c r="F638" s="9">
        <v>1158124.8698</v>
      </c>
      <c r="G638" s="10">
        <f t="shared" si="9"/>
        <v>4727719.9484999999</v>
      </c>
    </row>
    <row r="639" spans="1:7" ht="13.8">
      <c r="A639" s="7">
        <v>634</v>
      </c>
      <c r="B639" s="8" t="s">
        <v>116</v>
      </c>
      <c r="C639" s="8" t="s">
        <v>649</v>
      </c>
      <c r="D639" s="9">
        <v>2550269.0666999999</v>
      </c>
      <c r="E639" s="9">
        <v>1686086.9627</v>
      </c>
      <c r="F639" s="9">
        <v>1374449.8092</v>
      </c>
      <c r="G639" s="10">
        <f t="shared" si="9"/>
        <v>5610805.8386000004</v>
      </c>
    </row>
    <row r="640" spans="1:7" ht="13.8">
      <c r="A640" s="7">
        <v>635</v>
      </c>
      <c r="B640" s="8" t="s">
        <v>116</v>
      </c>
      <c r="C640" s="8" t="s">
        <v>651</v>
      </c>
      <c r="D640" s="9">
        <v>2670014.5225</v>
      </c>
      <c r="E640" s="9">
        <v>1765255.5706</v>
      </c>
      <c r="F640" s="9">
        <v>1438985.7912999999</v>
      </c>
      <c r="G640" s="10">
        <f t="shared" si="9"/>
        <v>5874255.8843999999</v>
      </c>
    </row>
    <row r="641" spans="1:7" ht="13.8">
      <c r="A641" s="7">
        <v>636</v>
      </c>
      <c r="B641" s="8" t="s">
        <v>116</v>
      </c>
      <c r="C641" s="8" t="s">
        <v>653</v>
      </c>
      <c r="D641" s="9">
        <v>1931050.0571000001</v>
      </c>
      <c r="E641" s="9">
        <v>1276696.0035999999</v>
      </c>
      <c r="F641" s="9">
        <v>1040726.0227</v>
      </c>
      <c r="G641" s="10">
        <f t="shared" si="9"/>
        <v>4248472.0833999999</v>
      </c>
    </row>
    <row r="642" spans="1:7" ht="13.8">
      <c r="A642" s="7">
        <v>637</v>
      </c>
      <c r="B642" s="8" t="s">
        <v>116</v>
      </c>
      <c r="C642" s="8" t="s">
        <v>655</v>
      </c>
      <c r="D642" s="9">
        <v>2013854.2441</v>
      </c>
      <c r="E642" s="9">
        <v>1331441.2311</v>
      </c>
      <c r="F642" s="9">
        <v>1085352.7644</v>
      </c>
      <c r="G642" s="10">
        <f t="shared" si="9"/>
        <v>4430648.2396</v>
      </c>
    </row>
    <row r="643" spans="1:7" ht="13.8">
      <c r="A643" s="7">
        <v>638</v>
      </c>
      <c r="B643" s="8" t="s">
        <v>116</v>
      </c>
      <c r="C643" s="8" t="s">
        <v>657</v>
      </c>
      <c r="D643" s="9">
        <v>1974187.7272999999</v>
      </c>
      <c r="E643" s="9">
        <v>1305216.0778999999</v>
      </c>
      <c r="F643" s="9">
        <v>1063974.7705999999</v>
      </c>
      <c r="G643" s="10">
        <f t="shared" si="9"/>
        <v>4343378.5757999998</v>
      </c>
    </row>
    <row r="644" spans="1:7" ht="13.8">
      <c r="A644" s="7">
        <v>639</v>
      </c>
      <c r="B644" s="8" t="s">
        <v>116</v>
      </c>
      <c r="C644" s="8" t="s">
        <v>659</v>
      </c>
      <c r="D644" s="9">
        <v>2932189.8818999999</v>
      </c>
      <c r="E644" s="9">
        <v>1938590.4007000001</v>
      </c>
      <c r="F644" s="9">
        <v>1580283.3811999999</v>
      </c>
      <c r="G644" s="10">
        <f t="shared" si="9"/>
        <v>6451063.6638000002</v>
      </c>
    </row>
    <row r="645" spans="1:7" ht="13.8">
      <c r="A645" s="7">
        <v>640</v>
      </c>
      <c r="B645" s="8" t="s">
        <v>116</v>
      </c>
      <c r="C645" s="8" t="s">
        <v>661</v>
      </c>
      <c r="D645" s="9">
        <v>1999479.5660000001</v>
      </c>
      <c r="E645" s="9">
        <v>1321937.5447</v>
      </c>
      <c r="F645" s="9">
        <v>1077605.6314999999</v>
      </c>
      <c r="G645" s="10">
        <f t="shared" si="9"/>
        <v>4399022.7422000002</v>
      </c>
    </row>
    <row r="646" spans="1:7" ht="13.8">
      <c r="A646" s="7">
        <v>641</v>
      </c>
      <c r="B646" s="8" t="s">
        <v>116</v>
      </c>
      <c r="C646" s="8" t="s">
        <v>663</v>
      </c>
      <c r="D646" s="9">
        <v>2098169.9948</v>
      </c>
      <c r="E646" s="9">
        <v>1387185.8149999999</v>
      </c>
      <c r="F646" s="9">
        <v>1130794.1529999999</v>
      </c>
      <c r="G646" s="10">
        <f t="shared" si="9"/>
        <v>4616149.9627999999</v>
      </c>
    </row>
    <row r="647" spans="1:7" ht="13.8">
      <c r="A647" s="7">
        <v>642</v>
      </c>
      <c r="B647" s="8" t="s">
        <v>116</v>
      </c>
      <c r="C647" s="8" t="s">
        <v>665</v>
      </c>
      <c r="D647" s="9">
        <v>2741294.4863</v>
      </c>
      <c r="E647" s="9">
        <v>1812381.6638</v>
      </c>
      <c r="F647" s="9">
        <v>1477401.6329999999</v>
      </c>
      <c r="G647" s="10">
        <f t="shared" ref="G647:G710" si="10">D647+E647+F647</f>
        <v>6031077.7830999997</v>
      </c>
    </row>
    <row r="648" spans="1:7" ht="13.8">
      <c r="A648" s="7">
        <v>643</v>
      </c>
      <c r="B648" s="8" t="s">
        <v>116</v>
      </c>
      <c r="C648" s="8" t="s">
        <v>667</v>
      </c>
      <c r="D648" s="9">
        <v>2370329.3188999998</v>
      </c>
      <c r="E648" s="9">
        <v>1567121.4517000001</v>
      </c>
      <c r="F648" s="9">
        <v>1277472.5312999999</v>
      </c>
      <c r="G648" s="10">
        <f t="shared" si="10"/>
        <v>5214923.3018999994</v>
      </c>
    </row>
    <row r="649" spans="1:7" ht="13.8">
      <c r="A649" s="7">
        <v>644</v>
      </c>
      <c r="B649" s="8" t="s">
        <v>116</v>
      </c>
      <c r="C649" s="8" t="s">
        <v>669</v>
      </c>
      <c r="D649" s="9">
        <v>2175996.9714000002</v>
      </c>
      <c r="E649" s="9">
        <v>1438640.4055000001</v>
      </c>
      <c r="F649" s="9">
        <v>1172738.4617000001</v>
      </c>
      <c r="G649" s="10">
        <f t="shared" si="10"/>
        <v>4787375.8386000004</v>
      </c>
    </row>
    <row r="650" spans="1:7" ht="13.8">
      <c r="A650" s="7">
        <v>645</v>
      </c>
      <c r="B650" s="8" t="s">
        <v>116</v>
      </c>
      <c r="C650" s="8" t="s">
        <v>671</v>
      </c>
      <c r="D650" s="9">
        <v>1964801.1880999999</v>
      </c>
      <c r="E650" s="9">
        <v>1299010.2538000001</v>
      </c>
      <c r="F650" s="9">
        <v>1058915.9605</v>
      </c>
      <c r="G650" s="10">
        <f t="shared" si="10"/>
        <v>4322727.4024</v>
      </c>
    </row>
    <row r="651" spans="1:7" ht="13.8">
      <c r="A651" s="7">
        <v>646</v>
      </c>
      <c r="B651" s="8" t="s">
        <v>116</v>
      </c>
      <c r="C651" s="8" t="s">
        <v>673</v>
      </c>
      <c r="D651" s="9">
        <v>2426517.8955999999</v>
      </c>
      <c r="E651" s="9">
        <v>1604270.0129</v>
      </c>
      <c r="F651" s="9">
        <v>1307754.9746000001</v>
      </c>
      <c r="G651" s="10">
        <f t="shared" si="10"/>
        <v>5338542.8831000002</v>
      </c>
    </row>
    <row r="652" spans="1:7" ht="13.8">
      <c r="A652" s="7">
        <v>647</v>
      </c>
      <c r="B652" s="8" t="s">
        <v>116</v>
      </c>
      <c r="C652" s="8" t="s">
        <v>675</v>
      </c>
      <c r="D652" s="9">
        <v>2247597.6976000001</v>
      </c>
      <c r="E652" s="9">
        <v>1485978.5678999999</v>
      </c>
      <c r="F652" s="9">
        <v>1211327.176</v>
      </c>
      <c r="G652" s="10">
        <f t="shared" si="10"/>
        <v>4944903.4414999997</v>
      </c>
    </row>
    <row r="653" spans="1:7" ht="13.8">
      <c r="A653" s="7">
        <v>648</v>
      </c>
      <c r="B653" s="8" t="s">
        <v>116</v>
      </c>
      <c r="C653" s="8" t="s">
        <v>677</v>
      </c>
      <c r="D653" s="9">
        <v>2326828.2431999999</v>
      </c>
      <c r="E653" s="9">
        <v>1538361.1151000001</v>
      </c>
      <c r="F653" s="9">
        <v>1254027.9286</v>
      </c>
      <c r="G653" s="10">
        <f t="shared" si="10"/>
        <v>5119217.2868999997</v>
      </c>
    </row>
    <row r="654" spans="1:7" ht="13.8">
      <c r="A654" s="7">
        <v>649</v>
      </c>
      <c r="B654" s="8" t="s">
        <v>116</v>
      </c>
      <c r="C654" s="8" t="s">
        <v>679</v>
      </c>
      <c r="D654" s="9">
        <v>1991934.6669000001</v>
      </c>
      <c r="E654" s="9">
        <v>1316949.304</v>
      </c>
      <c r="F654" s="9">
        <v>1073539.3603999999</v>
      </c>
      <c r="G654" s="10">
        <f t="shared" si="10"/>
        <v>4382423.3312999997</v>
      </c>
    </row>
    <row r="655" spans="1:7" ht="13.8">
      <c r="A655" s="7">
        <v>650</v>
      </c>
      <c r="B655" s="8" t="s">
        <v>116</v>
      </c>
      <c r="C655" s="8" t="s">
        <v>681</v>
      </c>
      <c r="D655" s="9">
        <v>1822816.4007000001</v>
      </c>
      <c r="E655" s="9">
        <v>1205138.3160999999</v>
      </c>
      <c r="F655" s="9">
        <v>982394.245</v>
      </c>
      <c r="G655" s="10">
        <f t="shared" si="10"/>
        <v>4010348.9618000002</v>
      </c>
    </row>
    <row r="656" spans="1:7" ht="13.8">
      <c r="A656" s="7">
        <v>651</v>
      </c>
      <c r="B656" s="8" t="s">
        <v>116</v>
      </c>
      <c r="C656" s="8" t="s">
        <v>683</v>
      </c>
      <c r="D656" s="9">
        <v>2416246.963</v>
      </c>
      <c r="E656" s="9">
        <v>1597479.4802000001</v>
      </c>
      <c r="F656" s="9">
        <v>1302219.5268000001</v>
      </c>
      <c r="G656" s="10">
        <f t="shared" si="10"/>
        <v>5315945.9700000007</v>
      </c>
    </row>
    <row r="657" spans="1:7" ht="13.8">
      <c r="A657" s="7">
        <v>652</v>
      </c>
      <c r="B657" s="8" t="s">
        <v>116</v>
      </c>
      <c r="C657" s="8" t="s">
        <v>685</v>
      </c>
      <c r="D657" s="9">
        <v>2632568.5997000001</v>
      </c>
      <c r="E657" s="9">
        <v>1740498.5427999999</v>
      </c>
      <c r="F657" s="9">
        <v>1418804.5711999999</v>
      </c>
      <c r="G657" s="10">
        <f t="shared" si="10"/>
        <v>5791871.7137000002</v>
      </c>
    </row>
    <row r="658" spans="1:7" ht="13.8">
      <c r="A658" s="7">
        <v>653</v>
      </c>
      <c r="B658" s="8" t="s">
        <v>116</v>
      </c>
      <c r="C658" s="8" t="s">
        <v>687</v>
      </c>
      <c r="D658" s="9">
        <v>2016297.2646999999</v>
      </c>
      <c r="E658" s="9">
        <v>1333056.4117000001</v>
      </c>
      <c r="F658" s="9">
        <v>1086669.4134</v>
      </c>
      <c r="G658" s="10">
        <f t="shared" si="10"/>
        <v>4436023.0898000002</v>
      </c>
    </row>
    <row r="659" spans="1:7" ht="13.8">
      <c r="A659" s="7">
        <v>654</v>
      </c>
      <c r="B659" s="8" t="s">
        <v>116</v>
      </c>
      <c r="C659" s="8" t="s">
        <v>689</v>
      </c>
      <c r="D659" s="9">
        <v>2424831.1307000001</v>
      </c>
      <c r="E659" s="9">
        <v>1603154.8237999999</v>
      </c>
      <c r="F659" s="9">
        <v>1306845.9044000001</v>
      </c>
      <c r="G659" s="10">
        <f t="shared" si="10"/>
        <v>5334831.8589000003</v>
      </c>
    </row>
    <row r="660" spans="1:7" ht="13.8">
      <c r="A660" s="7">
        <v>655</v>
      </c>
      <c r="B660" s="8" t="s">
        <v>116</v>
      </c>
      <c r="C660" s="8" t="s">
        <v>691</v>
      </c>
      <c r="D660" s="9">
        <v>2047366.5530000001</v>
      </c>
      <c r="E660" s="9">
        <v>1353597.5862</v>
      </c>
      <c r="F660" s="9">
        <v>1103413.9907</v>
      </c>
      <c r="G660" s="10">
        <f t="shared" si="10"/>
        <v>4504378.1299000001</v>
      </c>
    </row>
    <row r="661" spans="1:7" ht="13.8">
      <c r="A661" s="7">
        <v>656</v>
      </c>
      <c r="B661" s="8" t="s">
        <v>116</v>
      </c>
      <c r="C661" s="8" t="s">
        <v>693</v>
      </c>
      <c r="D661" s="9">
        <v>2056304.2227</v>
      </c>
      <c r="E661" s="9">
        <v>1359506.6444000001</v>
      </c>
      <c r="F661" s="9">
        <v>1108230.8857</v>
      </c>
      <c r="G661" s="10">
        <f t="shared" si="10"/>
        <v>4524041.7528000008</v>
      </c>
    </row>
    <row r="662" spans="1:7" ht="13.8">
      <c r="A662" s="7">
        <v>657</v>
      </c>
      <c r="B662" s="8" t="s">
        <v>116</v>
      </c>
      <c r="C662" s="8" t="s">
        <v>695</v>
      </c>
      <c r="D662" s="9">
        <v>2046318.9482</v>
      </c>
      <c r="E662" s="9">
        <v>1352904.9719</v>
      </c>
      <c r="F662" s="9">
        <v>1102849.3913</v>
      </c>
      <c r="G662" s="10">
        <f t="shared" si="10"/>
        <v>4502073.3114</v>
      </c>
    </row>
    <row r="663" spans="1:7" ht="13.8">
      <c r="A663" s="7">
        <v>658</v>
      </c>
      <c r="B663" s="8" t="s">
        <v>116</v>
      </c>
      <c r="C663" s="8" t="s">
        <v>697</v>
      </c>
      <c r="D663" s="9">
        <v>2358770.7023</v>
      </c>
      <c r="E663" s="9">
        <v>1559479.5785000001</v>
      </c>
      <c r="F663" s="9">
        <v>1271243.0951</v>
      </c>
      <c r="G663" s="10">
        <f t="shared" si="10"/>
        <v>5189493.3759000003</v>
      </c>
    </row>
    <row r="664" spans="1:7" ht="13.8">
      <c r="A664" s="7">
        <v>659</v>
      </c>
      <c r="B664" s="8" t="s">
        <v>117</v>
      </c>
      <c r="C664" s="8" t="s">
        <v>701</v>
      </c>
      <c r="D664" s="9">
        <v>2782374.6379</v>
      </c>
      <c r="E664" s="9">
        <v>1839541.4286</v>
      </c>
      <c r="F664" s="9">
        <v>1499541.4955</v>
      </c>
      <c r="G664" s="10">
        <f t="shared" si="10"/>
        <v>6121457.5619999999</v>
      </c>
    </row>
    <row r="665" spans="1:7" ht="13.8">
      <c r="A665" s="7">
        <v>660</v>
      </c>
      <c r="B665" s="8" t="s">
        <v>117</v>
      </c>
      <c r="C665" s="8" t="s">
        <v>296</v>
      </c>
      <c r="D665" s="9">
        <v>2806730.9621000001</v>
      </c>
      <c r="E665" s="9">
        <v>1855644.3885999999</v>
      </c>
      <c r="F665" s="9">
        <v>1512668.1673999999</v>
      </c>
      <c r="G665" s="10">
        <f t="shared" si="10"/>
        <v>6175043.5181</v>
      </c>
    </row>
    <row r="666" spans="1:7" ht="13.8">
      <c r="A666" s="7">
        <v>661</v>
      </c>
      <c r="B666" s="8" t="s">
        <v>117</v>
      </c>
      <c r="C666" s="8" t="s">
        <v>704</v>
      </c>
      <c r="D666" s="9">
        <v>2794500.3273999998</v>
      </c>
      <c r="E666" s="9">
        <v>1847558.2168000001</v>
      </c>
      <c r="F666" s="9">
        <v>1506076.5517</v>
      </c>
      <c r="G666" s="10">
        <f t="shared" si="10"/>
        <v>6148135.0958999991</v>
      </c>
    </row>
    <row r="667" spans="1:7" ht="13.8">
      <c r="A667" s="7">
        <v>662</v>
      </c>
      <c r="B667" s="8" t="s">
        <v>117</v>
      </c>
      <c r="C667" s="8" t="s">
        <v>706</v>
      </c>
      <c r="D667" s="9">
        <v>2121563.7365999999</v>
      </c>
      <c r="E667" s="9">
        <v>1402652.3724</v>
      </c>
      <c r="F667" s="9">
        <v>1143402.0477</v>
      </c>
      <c r="G667" s="10">
        <f t="shared" si="10"/>
        <v>4667618.1567000002</v>
      </c>
    </row>
    <row r="668" spans="1:7" ht="13.8">
      <c r="A668" s="7">
        <v>663</v>
      </c>
      <c r="B668" s="8" t="s">
        <v>117</v>
      </c>
      <c r="C668" s="8" t="s">
        <v>708</v>
      </c>
      <c r="D668" s="9">
        <v>3691231.3571000001</v>
      </c>
      <c r="E668" s="9">
        <v>2440423.6982999998</v>
      </c>
      <c r="F668" s="9">
        <v>1989363.5149000001</v>
      </c>
      <c r="G668" s="10">
        <f t="shared" si="10"/>
        <v>8121018.5702999998</v>
      </c>
    </row>
    <row r="669" spans="1:7" ht="13.8">
      <c r="A669" s="7">
        <v>664</v>
      </c>
      <c r="B669" s="8" t="s">
        <v>117</v>
      </c>
      <c r="C669" s="8" t="s">
        <v>710</v>
      </c>
      <c r="D669" s="9">
        <v>3191975.9840000002</v>
      </c>
      <c r="E669" s="9">
        <v>2110345.5954</v>
      </c>
      <c r="F669" s="9">
        <v>1720293.2975000001</v>
      </c>
      <c r="G669" s="10">
        <f t="shared" si="10"/>
        <v>7022614.8769000005</v>
      </c>
    </row>
    <row r="670" spans="1:7" ht="13.8">
      <c r="A670" s="7">
        <v>665</v>
      </c>
      <c r="B670" s="8" t="s">
        <v>117</v>
      </c>
      <c r="C670" s="8" t="s">
        <v>712</v>
      </c>
      <c r="D670" s="9">
        <v>2802055.3701999998</v>
      </c>
      <c r="E670" s="9">
        <v>1852553.1640000001</v>
      </c>
      <c r="F670" s="9">
        <v>1510148.2896</v>
      </c>
      <c r="G670" s="10">
        <f t="shared" si="10"/>
        <v>6164756.8237999994</v>
      </c>
    </row>
    <row r="671" spans="1:7" ht="13.8">
      <c r="A671" s="7">
        <v>666</v>
      </c>
      <c r="B671" s="8" t="s">
        <v>117</v>
      </c>
      <c r="C671" s="8" t="s">
        <v>715</v>
      </c>
      <c r="D671" s="9">
        <v>2474666.8996000001</v>
      </c>
      <c r="E671" s="9">
        <v>1636103.2845000001</v>
      </c>
      <c r="F671" s="9">
        <v>1333704.5460999999</v>
      </c>
      <c r="G671" s="10">
        <f t="shared" si="10"/>
        <v>5444474.7302000001</v>
      </c>
    </row>
    <row r="672" spans="1:7" ht="13.8">
      <c r="A672" s="7">
        <v>667</v>
      </c>
      <c r="B672" s="8" t="s">
        <v>117</v>
      </c>
      <c r="C672" s="8" t="s">
        <v>717</v>
      </c>
      <c r="D672" s="9">
        <v>2538205.7623000001</v>
      </c>
      <c r="E672" s="9">
        <v>1678111.4198</v>
      </c>
      <c r="F672" s="9">
        <v>1367948.3751000001</v>
      </c>
      <c r="G672" s="10">
        <f t="shared" si="10"/>
        <v>5584265.5571999997</v>
      </c>
    </row>
    <row r="673" spans="1:7" ht="13.8">
      <c r="A673" s="7">
        <v>668</v>
      </c>
      <c r="B673" s="8" t="s">
        <v>117</v>
      </c>
      <c r="C673" s="8" t="s">
        <v>719</v>
      </c>
      <c r="D673" s="9">
        <v>2407856.0101000001</v>
      </c>
      <c r="E673" s="9">
        <v>1591931.8788000001</v>
      </c>
      <c r="F673" s="9">
        <v>1297697.281</v>
      </c>
      <c r="G673" s="10">
        <f t="shared" si="10"/>
        <v>5297485.1699000001</v>
      </c>
    </row>
    <row r="674" spans="1:7" ht="13.8">
      <c r="A674" s="7">
        <v>669</v>
      </c>
      <c r="B674" s="8" t="s">
        <v>117</v>
      </c>
      <c r="C674" s="8" t="s">
        <v>721</v>
      </c>
      <c r="D674" s="9">
        <v>3326765.3585000001</v>
      </c>
      <c r="E674" s="9">
        <v>2199460.3519000001</v>
      </c>
      <c r="F674" s="9">
        <v>1792937.0952000001</v>
      </c>
      <c r="G674" s="10">
        <f t="shared" si="10"/>
        <v>7319162.8056000005</v>
      </c>
    </row>
    <row r="675" spans="1:7" ht="13.8">
      <c r="A675" s="7">
        <v>670</v>
      </c>
      <c r="B675" s="8" t="s">
        <v>117</v>
      </c>
      <c r="C675" s="8" t="s">
        <v>723</v>
      </c>
      <c r="D675" s="9">
        <v>2239752.5468000001</v>
      </c>
      <c r="E675" s="9">
        <v>1480791.8185000001</v>
      </c>
      <c r="F675" s="9">
        <v>1207099.0865</v>
      </c>
      <c r="G675" s="10">
        <f t="shared" si="10"/>
        <v>4927643.4517999999</v>
      </c>
    </row>
    <row r="676" spans="1:7" ht="13.8">
      <c r="A676" s="7">
        <v>671</v>
      </c>
      <c r="B676" s="8" t="s">
        <v>117</v>
      </c>
      <c r="C676" s="8" t="s">
        <v>724</v>
      </c>
      <c r="D676" s="9">
        <v>2990112.9901999999</v>
      </c>
      <c r="E676" s="9">
        <v>1976885.7316000001</v>
      </c>
      <c r="F676" s="9">
        <v>1611500.6383</v>
      </c>
      <c r="G676" s="10">
        <f t="shared" si="10"/>
        <v>6578499.3600999992</v>
      </c>
    </row>
    <row r="677" spans="1:7" ht="13.8">
      <c r="A677" s="7">
        <v>672</v>
      </c>
      <c r="B677" s="8" t="s">
        <v>117</v>
      </c>
      <c r="C677" s="8" t="s">
        <v>726</v>
      </c>
      <c r="D677" s="9">
        <v>2985788.298</v>
      </c>
      <c r="E677" s="9">
        <v>1974026.5011</v>
      </c>
      <c r="F677" s="9">
        <v>1609169.8755000001</v>
      </c>
      <c r="G677" s="10">
        <f t="shared" si="10"/>
        <v>6568984.6746000005</v>
      </c>
    </row>
    <row r="678" spans="1:7" ht="13.8">
      <c r="A678" s="7">
        <v>673</v>
      </c>
      <c r="B678" s="8" t="s">
        <v>117</v>
      </c>
      <c r="C678" s="8" t="s">
        <v>728</v>
      </c>
      <c r="D678" s="9">
        <v>2359597.6362000001</v>
      </c>
      <c r="E678" s="9">
        <v>1560026.2982999999</v>
      </c>
      <c r="F678" s="9">
        <v>1271688.7653999999</v>
      </c>
      <c r="G678" s="10">
        <f t="shared" si="10"/>
        <v>5191312.6998999994</v>
      </c>
    </row>
    <row r="679" spans="1:7" ht="13.8">
      <c r="A679" s="7">
        <v>674</v>
      </c>
      <c r="B679" s="8" t="s">
        <v>117</v>
      </c>
      <c r="C679" s="8" t="s">
        <v>730</v>
      </c>
      <c r="D679" s="9">
        <v>3006555.9564</v>
      </c>
      <c r="E679" s="9">
        <v>1987756.8477</v>
      </c>
      <c r="F679" s="9">
        <v>1620362.4608</v>
      </c>
      <c r="G679" s="10">
        <f t="shared" si="10"/>
        <v>6614675.2649000008</v>
      </c>
    </row>
    <row r="680" spans="1:7" ht="13.8">
      <c r="A680" s="7">
        <v>675</v>
      </c>
      <c r="B680" s="8" t="s">
        <v>117</v>
      </c>
      <c r="C680" s="8" t="s">
        <v>732</v>
      </c>
      <c r="D680" s="9">
        <v>3194479.0876000002</v>
      </c>
      <c r="E680" s="9">
        <v>2112000.4992999998</v>
      </c>
      <c r="F680" s="9">
        <v>1721642.3278000001</v>
      </c>
      <c r="G680" s="10">
        <f t="shared" si="10"/>
        <v>7028121.9146999996</v>
      </c>
    </row>
    <row r="681" spans="1:7" ht="13.8">
      <c r="A681" s="7">
        <v>676</v>
      </c>
      <c r="B681" s="8" t="s">
        <v>118</v>
      </c>
      <c r="C681" s="8" t="s">
        <v>736</v>
      </c>
      <c r="D681" s="9">
        <v>2125467.6582999998</v>
      </c>
      <c r="E681" s="9">
        <v>1405233.4143999999</v>
      </c>
      <c r="F681" s="9">
        <v>1145506.0392</v>
      </c>
      <c r="G681" s="10">
        <f t="shared" si="10"/>
        <v>4676207.1118999999</v>
      </c>
    </row>
    <row r="682" spans="1:7" ht="13.8">
      <c r="A682" s="7">
        <v>677</v>
      </c>
      <c r="B682" s="8" t="s">
        <v>118</v>
      </c>
      <c r="C682" s="8" t="s">
        <v>739</v>
      </c>
      <c r="D682" s="9">
        <v>2655606.7697999999</v>
      </c>
      <c r="E682" s="9">
        <v>1755730.0172999999</v>
      </c>
      <c r="F682" s="9">
        <v>1431220.8330000001</v>
      </c>
      <c r="G682" s="10">
        <f t="shared" si="10"/>
        <v>5842557.6201000009</v>
      </c>
    </row>
    <row r="683" spans="1:7" ht="13.8">
      <c r="A683" s="7">
        <v>678</v>
      </c>
      <c r="B683" s="8" t="s">
        <v>118</v>
      </c>
      <c r="C683" s="8" t="s">
        <v>741</v>
      </c>
      <c r="D683" s="9">
        <v>2446370.8687</v>
      </c>
      <c r="E683" s="9">
        <v>1617395.6236</v>
      </c>
      <c r="F683" s="9">
        <v>1318454.5967000001</v>
      </c>
      <c r="G683" s="10">
        <f t="shared" si="10"/>
        <v>5382221.0889999997</v>
      </c>
    </row>
    <row r="684" spans="1:7" ht="13.8">
      <c r="A684" s="7">
        <v>679</v>
      </c>
      <c r="B684" s="8" t="s">
        <v>118</v>
      </c>
      <c r="C684" s="8" t="s">
        <v>743</v>
      </c>
      <c r="D684" s="9">
        <v>2611451.8865</v>
      </c>
      <c r="E684" s="9">
        <v>1726537.4219</v>
      </c>
      <c r="F684" s="9">
        <v>1407423.8651999999</v>
      </c>
      <c r="G684" s="10">
        <f t="shared" si="10"/>
        <v>5745413.1735999994</v>
      </c>
    </row>
    <row r="685" spans="1:7" ht="13.8">
      <c r="A685" s="7">
        <v>680</v>
      </c>
      <c r="B685" s="8" t="s">
        <v>118</v>
      </c>
      <c r="C685" s="8" t="s">
        <v>745</v>
      </c>
      <c r="D685" s="9">
        <v>2424080.6880999999</v>
      </c>
      <c r="E685" s="9">
        <v>1602658.6756</v>
      </c>
      <c r="F685" s="9">
        <v>1306441.4586</v>
      </c>
      <c r="G685" s="10">
        <f t="shared" si="10"/>
        <v>5333180.8223000001</v>
      </c>
    </row>
    <row r="686" spans="1:7" ht="13.8">
      <c r="A686" s="7">
        <v>681</v>
      </c>
      <c r="B686" s="8" t="s">
        <v>118</v>
      </c>
      <c r="C686" s="8" t="s">
        <v>747</v>
      </c>
      <c r="D686" s="9">
        <v>2423675.6283</v>
      </c>
      <c r="E686" s="9">
        <v>1602390.8740000001</v>
      </c>
      <c r="F686" s="9">
        <v>1306223.1544000001</v>
      </c>
      <c r="G686" s="10">
        <f t="shared" si="10"/>
        <v>5332289.6567000002</v>
      </c>
    </row>
    <row r="687" spans="1:7" ht="13.8">
      <c r="A687" s="7">
        <v>682</v>
      </c>
      <c r="B687" s="8" t="s">
        <v>118</v>
      </c>
      <c r="C687" s="8" t="s">
        <v>749</v>
      </c>
      <c r="D687" s="9">
        <v>2626709.7935000001</v>
      </c>
      <c r="E687" s="9">
        <v>1736625.0469</v>
      </c>
      <c r="F687" s="9">
        <v>1415647.0083000001</v>
      </c>
      <c r="G687" s="10">
        <f t="shared" si="10"/>
        <v>5778981.8487</v>
      </c>
    </row>
    <row r="688" spans="1:7" ht="13.8">
      <c r="A688" s="7">
        <v>683</v>
      </c>
      <c r="B688" s="8" t="s">
        <v>118</v>
      </c>
      <c r="C688" s="8" t="s">
        <v>751</v>
      </c>
      <c r="D688" s="9">
        <v>2544784.9180000001</v>
      </c>
      <c r="E688" s="9">
        <v>1682461.1682</v>
      </c>
      <c r="F688" s="9">
        <v>1371494.1653</v>
      </c>
      <c r="G688" s="10">
        <f t="shared" si="10"/>
        <v>5598740.2514999993</v>
      </c>
    </row>
    <row r="689" spans="1:7" ht="13.8">
      <c r="A689" s="7">
        <v>684</v>
      </c>
      <c r="B689" s="8" t="s">
        <v>118</v>
      </c>
      <c r="C689" s="8" t="s">
        <v>753</v>
      </c>
      <c r="D689" s="9">
        <v>2427283.8522999999</v>
      </c>
      <c r="E689" s="9">
        <v>1604776.4182</v>
      </c>
      <c r="F689" s="9">
        <v>1308167.7816999999</v>
      </c>
      <c r="G689" s="10">
        <f t="shared" si="10"/>
        <v>5340228.0521999998</v>
      </c>
    </row>
    <row r="690" spans="1:7" ht="13.8">
      <c r="A690" s="7">
        <v>685</v>
      </c>
      <c r="B690" s="8" t="s">
        <v>118</v>
      </c>
      <c r="C690" s="8" t="s">
        <v>755</v>
      </c>
      <c r="D690" s="9">
        <v>2846380.9805999999</v>
      </c>
      <c r="E690" s="9">
        <v>1881858.6340000001</v>
      </c>
      <c r="F690" s="9">
        <v>1534037.2696</v>
      </c>
      <c r="G690" s="10">
        <f t="shared" si="10"/>
        <v>6262276.8842000002</v>
      </c>
    </row>
    <row r="691" spans="1:7" ht="13.8">
      <c r="A691" s="7">
        <v>686</v>
      </c>
      <c r="B691" s="8" t="s">
        <v>118</v>
      </c>
      <c r="C691" s="8" t="s">
        <v>757</v>
      </c>
      <c r="D691" s="9">
        <v>2534987.7305000001</v>
      </c>
      <c r="E691" s="9">
        <v>1675983.8477</v>
      </c>
      <c r="F691" s="9">
        <v>1366214.0390999999</v>
      </c>
      <c r="G691" s="10">
        <f t="shared" si="10"/>
        <v>5577185.6173</v>
      </c>
    </row>
    <row r="692" spans="1:7" ht="13.8">
      <c r="A692" s="7">
        <v>687</v>
      </c>
      <c r="B692" s="8" t="s">
        <v>118</v>
      </c>
      <c r="C692" s="8" t="s">
        <v>759</v>
      </c>
      <c r="D692" s="9">
        <v>2426200.7211000002</v>
      </c>
      <c r="E692" s="9">
        <v>1604060.3159</v>
      </c>
      <c r="F692" s="9">
        <v>1307584.0356999999</v>
      </c>
      <c r="G692" s="10">
        <f t="shared" si="10"/>
        <v>5337845.0727000004</v>
      </c>
    </row>
    <row r="693" spans="1:7" ht="13.8">
      <c r="A693" s="7">
        <v>688</v>
      </c>
      <c r="B693" s="8" t="s">
        <v>118</v>
      </c>
      <c r="C693" s="8" t="s">
        <v>761</v>
      </c>
      <c r="D693" s="9">
        <v>2880321.9630999998</v>
      </c>
      <c r="E693" s="9">
        <v>1904298.4028</v>
      </c>
      <c r="F693" s="9">
        <v>1552329.5264999999</v>
      </c>
      <c r="G693" s="10">
        <f t="shared" si="10"/>
        <v>6336949.8923999993</v>
      </c>
    </row>
    <row r="694" spans="1:7" ht="13.8">
      <c r="A694" s="7">
        <v>689</v>
      </c>
      <c r="B694" s="8" t="s">
        <v>118</v>
      </c>
      <c r="C694" s="8" t="s">
        <v>763</v>
      </c>
      <c r="D694" s="9">
        <v>3527266.6373000001</v>
      </c>
      <c r="E694" s="9">
        <v>2332019.9303000001</v>
      </c>
      <c r="F694" s="9">
        <v>1900995.8674999999</v>
      </c>
      <c r="G694" s="10">
        <f t="shared" si="10"/>
        <v>7760282.4351000004</v>
      </c>
    </row>
    <row r="695" spans="1:7" ht="13.8">
      <c r="A695" s="7">
        <v>690</v>
      </c>
      <c r="B695" s="8" t="s">
        <v>118</v>
      </c>
      <c r="C695" s="8" t="s">
        <v>765</v>
      </c>
      <c r="D695" s="9">
        <v>2847715.0310999998</v>
      </c>
      <c r="E695" s="9">
        <v>1882740.6292999999</v>
      </c>
      <c r="F695" s="9">
        <v>1534756.2468000001</v>
      </c>
      <c r="G695" s="10">
        <f t="shared" si="10"/>
        <v>6265211.9071999993</v>
      </c>
    </row>
    <row r="696" spans="1:7" ht="27.6">
      <c r="A696" s="7">
        <v>691</v>
      </c>
      <c r="B696" s="8" t="s">
        <v>118</v>
      </c>
      <c r="C696" s="8" t="s">
        <v>767</v>
      </c>
      <c r="D696" s="9">
        <v>2873594.1554</v>
      </c>
      <c r="E696" s="9">
        <v>1899850.3746</v>
      </c>
      <c r="F696" s="9">
        <v>1548703.6211999999</v>
      </c>
      <c r="G696" s="10">
        <f t="shared" si="10"/>
        <v>6322148.1512000002</v>
      </c>
    </row>
    <row r="697" spans="1:7" ht="13.8">
      <c r="A697" s="7">
        <v>692</v>
      </c>
      <c r="B697" s="8" t="s">
        <v>118</v>
      </c>
      <c r="C697" s="8" t="s">
        <v>769</v>
      </c>
      <c r="D697" s="9">
        <v>1974287.5416999999</v>
      </c>
      <c r="E697" s="9">
        <v>1305282.0693000001</v>
      </c>
      <c r="F697" s="9">
        <v>1064028.5649000001</v>
      </c>
      <c r="G697" s="10">
        <f t="shared" si="10"/>
        <v>4343598.1759000001</v>
      </c>
    </row>
    <row r="698" spans="1:7" ht="13.8">
      <c r="A698" s="7">
        <v>693</v>
      </c>
      <c r="B698" s="8" t="s">
        <v>118</v>
      </c>
      <c r="C698" s="8" t="s">
        <v>771</v>
      </c>
      <c r="D698" s="9">
        <v>2429369.2532000002</v>
      </c>
      <c r="E698" s="9">
        <v>1606155.1617999999</v>
      </c>
      <c r="F698" s="9">
        <v>1309291.6939999999</v>
      </c>
      <c r="G698" s="10">
        <f t="shared" si="10"/>
        <v>5344816.1090000002</v>
      </c>
    </row>
    <row r="699" spans="1:7" ht="13.8">
      <c r="A699" s="7">
        <v>694</v>
      </c>
      <c r="B699" s="8" t="s">
        <v>118</v>
      </c>
      <c r="C699" s="8" t="s">
        <v>773</v>
      </c>
      <c r="D699" s="9">
        <v>1925514.6634</v>
      </c>
      <c r="E699" s="9">
        <v>1273036.3289000001</v>
      </c>
      <c r="F699" s="9">
        <v>1037742.7607</v>
      </c>
      <c r="G699" s="10">
        <f t="shared" si="10"/>
        <v>4236293.7530000005</v>
      </c>
    </row>
    <row r="700" spans="1:7" ht="13.8">
      <c r="A700" s="7">
        <v>695</v>
      </c>
      <c r="B700" s="8" t="s">
        <v>118</v>
      </c>
      <c r="C700" s="8" t="s">
        <v>775</v>
      </c>
      <c r="D700" s="9">
        <v>2082770.2884</v>
      </c>
      <c r="E700" s="9">
        <v>1377004.4406000001</v>
      </c>
      <c r="F700" s="9">
        <v>1122494.5881000001</v>
      </c>
      <c r="G700" s="10">
        <f t="shared" si="10"/>
        <v>4582269.3171000006</v>
      </c>
    </row>
    <row r="701" spans="1:7" ht="13.8">
      <c r="A701" s="7">
        <v>696</v>
      </c>
      <c r="B701" s="8" t="s">
        <v>118</v>
      </c>
      <c r="C701" s="8" t="s">
        <v>777</v>
      </c>
      <c r="D701" s="9">
        <v>2151122.6189000001</v>
      </c>
      <c r="E701" s="9">
        <v>1422194.9558999999</v>
      </c>
      <c r="F701" s="9">
        <v>1159332.6021</v>
      </c>
      <c r="G701" s="10">
        <f t="shared" si="10"/>
        <v>4732650.1769000003</v>
      </c>
    </row>
    <row r="702" spans="1:7" ht="13.8">
      <c r="A702" s="7">
        <v>697</v>
      </c>
      <c r="B702" s="8" t="s">
        <v>118</v>
      </c>
      <c r="C702" s="8" t="s">
        <v>779</v>
      </c>
      <c r="D702" s="9">
        <v>3994914.0074</v>
      </c>
      <c r="E702" s="9">
        <v>2641200.6924999999</v>
      </c>
      <c r="F702" s="9">
        <v>2153031.1710999999</v>
      </c>
      <c r="G702" s="10">
        <f t="shared" si="10"/>
        <v>8789145.8709999993</v>
      </c>
    </row>
    <row r="703" spans="1:7" ht="13.8">
      <c r="A703" s="7">
        <v>698</v>
      </c>
      <c r="B703" s="8" t="s">
        <v>118</v>
      </c>
      <c r="C703" s="8" t="s">
        <v>781</v>
      </c>
      <c r="D703" s="9">
        <v>2364534.3884000001</v>
      </c>
      <c r="E703" s="9">
        <v>1563290.1865999999</v>
      </c>
      <c r="F703" s="9">
        <v>1274349.3936999999</v>
      </c>
      <c r="G703" s="10">
        <f t="shared" si="10"/>
        <v>5202173.9687000001</v>
      </c>
    </row>
    <row r="704" spans="1:7" ht="13.8">
      <c r="A704" s="7">
        <v>699</v>
      </c>
      <c r="B704" s="8" t="s">
        <v>119</v>
      </c>
      <c r="C704" s="8" t="s">
        <v>785</v>
      </c>
      <c r="D704" s="9">
        <v>2215363.0913999998</v>
      </c>
      <c r="E704" s="9">
        <v>1464666.9541</v>
      </c>
      <c r="F704" s="9">
        <v>1193954.5588</v>
      </c>
      <c r="G704" s="10">
        <f t="shared" si="10"/>
        <v>4873984.6042999998</v>
      </c>
    </row>
    <row r="705" spans="1:7" ht="13.8">
      <c r="A705" s="7">
        <v>700</v>
      </c>
      <c r="B705" s="8" t="s">
        <v>119</v>
      </c>
      <c r="C705" s="8" t="s">
        <v>787</v>
      </c>
      <c r="D705" s="9">
        <v>2521825.5150000001</v>
      </c>
      <c r="E705" s="9">
        <v>1667281.7697999999</v>
      </c>
      <c r="F705" s="9">
        <v>1359120.3544999999</v>
      </c>
      <c r="G705" s="10">
        <f t="shared" si="10"/>
        <v>5548227.6392999999</v>
      </c>
    </row>
    <row r="706" spans="1:7" ht="13.8">
      <c r="A706" s="7">
        <v>701</v>
      </c>
      <c r="B706" s="8" t="s">
        <v>119</v>
      </c>
      <c r="C706" s="8" t="s">
        <v>789</v>
      </c>
      <c r="D706" s="9">
        <v>2717686.1943000001</v>
      </c>
      <c r="E706" s="9">
        <v>1796773.2585</v>
      </c>
      <c r="F706" s="9">
        <v>1464678.1078999999</v>
      </c>
      <c r="G706" s="10">
        <f t="shared" si="10"/>
        <v>5979137.5607000003</v>
      </c>
    </row>
    <row r="707" spans="1:7" ht="13.8">
      <c r="A707" s="7">
        <v>702</v>
      </c>
      <c r="B707" s="8" t="s">
        <v>119</v>
      </c>
      <c r="C707" s="8" t="s">
        <v>791</v>
      </c>
      <c r="D707" s="9">
        <v>2950761.2529000002</v>
      </c>
      <c r="E707" s="9">
        <v>1950868.692</v>
      </c>
      <c r="F707" s="9">
        <v>1590292.2927000001</v>
      </c>
      <c r="G707" s="10">
        <f t="shared" si="10"/>
        <v>6491922.2376000006</v>
      </c>
    </row>
    <row r="708" spans="1:7" ht="13.8">
      <c r="A708" s="7">
        <v>703</v>
      </c>
      <c r="B708" s="8" t="s">
        <v>119</v>
      </c>
      <c r="C708" s="8" t="s">
        <v>793</v>
      </c>
      <c r="D708" s="9">
        <v>2775795.6143999998</v>
      </c>
      <c r="E708" s="9">
        <v>1835191.7677</v>
      </c>
      <c r="F708" s="9">
        <v>1495995.7764999999</v>
      </c>
      <c r="G708" s="10">
        <f t="shared" si="10"/>
        <v>6106983.1585999997</v>
      </c>
    </row>
    <row r="709" spans="1:7" ht="13.8">
      <c r="A709" s="7">
        <v>704</v>
      </c>
      <c r="B709" s="8" t="s">
        <v>119</v>
      </c>
      <c r="C709" s="8" t="s">
        <v>796</v>
      </c>
      <c r="D709" s="9">
        <v>2515185.0211</v>
      </c>
      <c r="E709" s="9">
        <v>1662891.4683000001</v>
      </c>
      <c r="F709" s="9">
        <v>1355541.5064000001</v>
      </c>
      <c r="G709" s="10">
        <f t="shared" si="10"/>
        <v>5533617.9958000006</v>
      </c>
    </row>
    <row r="710" spans="1:7" ht="13.8">
      <c r="A710" s="7">
        <v>705</v>
      </c>
      <c r="B710" s="8" t="s">
        <v>119</v>
      </c>
      <c r="C710" s="8" t="s">
        <v>798</v>
      </c>
      <c r="D710" s="9">
        <v>2872700.1945000002</v>
      </c>
      <c r="E710" s="9">
        <v>1899259.3404999999</v>
      </c>
      <c r="F710" s="9">
        <v>1548221.8271999999</v>
      </c>
      <c r="G710" s="10">
        <f t="shared" si="10"/>
        <v>6320181.3622000003</v>
      </c>
    </row>
    <row r="711" spans="1:7" ht="13.8">
      <c r="A711" s="7">
        <v>706</v>
      </c>
      <c r="B711" s="8" t="s">
        <v>119</v>
      </c>
      <c r="C711" s="8" t="s">
        <v>800</v>
      </c>
      <c r="D711" s="9">
        <v>2451305.8749000002</v>
      </c>
      <c r="E711" s="9">
        <v>1620658.3577000001</v>
      </c>
      <c r="F711" s="9">
        <v>1321114.284</v>
      </c>
      <c r="G711" s="10">
        <f t="shared" ref="G711:G774" si="11">D711+E711+F711</f>
        <v>5393078.5165999997</v>
      </c>
    </row>
    <row r="712" spans="1:7" ht="13.8">
      <c r="A712" s="7">
        <v>707</v>
      </c>
      <c r="B712" s="8" t="s">
        <v>119</v>
      </c>
      <c r="C712" s="8" t="s">
        <v>802</v>
      </c>
      <c r="D712" s="9">
        <v>2774695.6645</v>
      </c>
      <c r="E712" s="9">
        <v>1834464.5459</v>
      </c>
      <c r="F712" s="9">
        <v>1495402.9661000001</v>
      </c>
      <c r="G712" s="10">
        <f t="shared" si="11"/>
        <v>6104563.1765000001</v>
      </c>
    </row>
    <row r="713" spans="1:7" ht="13.8">
      <c r="A713" s="7">
        <v>708</v>
      </c>
      <c r="B713" s="8" t="s">
        <v>119</v>
      </c>
      <c r="C713" s="8" t="s">
        <v>804</v>
      </c>
      <c r="D713" s="9">
        <v>2505163.8884000001</v>
      </c>
      <c r="E713" s="9">
        <v>1656266.0885000001</v>
      </c>
      <c r="F713" s="9">
        <v>1350140.6865000001</v>
      </c>
      <c r="G713" s="10">
        <f t="shared" si="11"/>
        <v>5511570.6634</v>
      </c>
    </row>
    <row r="714" spans="1:7" ht="13.8">
      <c r="A714" s="7">
        <v>709</v>
      </c>
      <c r="B714" s="8" t="s">
        <v>119</v>
      </c>
      <c r="C714" s="8" t="s">
        <v>806</v>
      </c>
      <c r="D714" s="9">
        <v>2323056.3053000001</v>
      </c>
      <c r="E714" s="9">
        <v>1535867.3330000001</v>
      </c>
      <c r="F714" s="9">
        <v>1251995.0688</v>
      </c>
      <c r="G714" s="10">
        <f t="shared" si="11"/>
        <v>5110918.7071000002</v>
      </c>
    </row>
    <row r="715" spans="1:7" ht="13.8">
      <c r="A715" s="7">
        <v>710</v>
      </c>
      <c r="B715" s="8" t="s">
        <v>119</v>
      </c>
      <c r="C715" s="8" t="s">
        <v>808</v>
      </c>
      <c r="D715" s="9">
        <v>2765881.176</v>
      </c>
      <c r="E715" s="9">
        <v>1828636.9277999999</v>
      </c>
      <c r="F715" s="9">
        <v>1490652.4587000001</v>
      </c>
      <c r="G715" s="10">
        <f t="shared" si="11"/>
        <v>6085170.5625</v>
      </c>
    </row>
    <row r="716" spans="1:7" ht="13.8">
      <c r="A716" s="7">
        <v>711</v>
      </c>
      <c r="B716" s="8" t="s">
        <v>119</v>
      </c>
      <c r="C716" s="8" t="s">
        <v>810</v>
      </c>
      <c r="D716" s="9">
        <v>2901967.4904999998</v>
      </c>
      <c r="E716" s="9">
        <v>1918609.1444000001</v>
      </c>
      <c r="F716" s="9">
        <v>1563995.2331999999</v>
      </c>
      <c r="G716" s="10">
        <f t="shared" si="11"/>
        <v>6384571.8680999996</v>
      </c>
    </row>
    <row r="717" spans="1:7" ht="13.8">
      <c r="A717" s="7">
        <v>712</v>
      </c>
      <c r="B717" s="8" t="s">
        <v>119</v>
      </c>
      <c r="C717" s="8" t="s">
        <v>812</v>
      </c>
      <c r="D717" s="9">
        <v>2614826.4454999999</v>
      </c>
      <c r="E717" s="9">
        <v>1728768.4805999999</v>
      </c>
      <c r="F717" s="9">
        <v>1409242.5604000001</v>
      </c>
      <c r="G717" s="10">
        <f t="shared" si="11"/>
        <v>5752837.4864999996</v>
      </c>
    </row>
    <row r="718" spans="1:7" ht="13.8">
      <c r="A718" s="7">
        <v>713</v>
      </c>
      <c r="B718" s="8" t="s">
        <v>119</v>
      </c>
      <c r="C718" s="8" t="s">
        <v>814</v>
      </c>
      <c r="D718" s="9">
        <v>2341416.8991999999</v>
      </c>
      <c r="E718" s="9">
        <v>1548006.2709999999</v>
      </c>
      <c r="F718" s="9">
        <v>1261890.3833999999</v>
      </c>
      <c r="G718" s="10">
        <f t="shared" si="11"/>
        <v>5151313.5535999993</v>
      </c>
    </row>
    <row r="719" spans="1:7" ht="13.8">
      <c r="A719" s="7">
        <v>714</v>
      </c>
      <c r="B719" s="8" t="s">
        <v>119</v>
      </c>
      <c r="C719" s="8" t="s">
        <v>816</v>
      </c>
      <c r="D719" s="9">
        <v>2601871.182</v>
      </c>
      <c r="E719" s="9">
        <v>1720203.2271</v>
      </c>
      <c r="F719" s="9">
        <v>1402260.4110000001</v>
      </c>
      <c r="G719" s="10">
        <f t="shared" si="11"/>
        <v>5724334.8201000001</v>
      </c>
    </row>
    <row r="720" spans="1:7" ht="13.8">
      <c r="A720" s="7">
        <v>715</v>
      </c>
      <c r="B720" s="8" t="s">
        <v>119</v>
      </c>
      <c r="C720" s="8" t="s">
        <v>818</v>
      </c>
      <c r="D720" s="9">
        <v>2580851.9696999998</v>
      </c>
      <c r="E720" s="9">
        <v>1706306.568</v>
      </c>
      <c r="F720" s="9">
        <v>1390932.2524999999</v>
      </c>
      <c r="G720" s="10">
        <f t="shared" si="11"/>
        <v>5678090.7901999988</v>
      </c>
    </row>
    <row r="721" spans="1:7" ht="13.8">
      <c r="A721" s="7">
        <v>716</v>
      </c>
      <c r="B721" s="8" t="s">
        <v>119</v>
      </c>
      <c r="C721" s="8" t="s">
        <v>820</v>
      </c>
      <c r="D721" s="9">
        <v>2889822.5647</v>
      </c>
      <c r="E721" s="9">
        <v>1910579.6381999999</v>
      </c>
      <c r="F721" s="9">
        <v>1557449.8097000001</v>
      </c>
      <c r="G721" s="10">
        <f t="shared" si="11"/>
        <v>6357852.0126</v>
      </c>
    </row>
    <row r="722" spans="1:7" ht="13.8">
      <c r="A722" s="7">
        <v>717</v>
      </c>
      <c r="B722" s="8" t="s">
        <v>119</v>
      </c>
      <c r="C722" s="8" t="s">
        <v>822</v>
      </c>
      <c r="D722" s="9">
        <v>2664299.9445000002</v>
      </c>
      <c r="E722" s="9">
        <v>1761477.4299000001</v>
      </c>
      <c r="F722" s="9">
        <v>1435905.9591999999</v>
      </c>
      <c r="G722" s="10">
        <f t="shared" si="11"/>
        <v>5861683.3335999995</v>
      </c>
    </row>
    <row r="723" spans="1:7" ht="13.8">
      <c r="A723" s="7">
        <v>718</v>
      </c>
      <c r="B723" s="8" t="s">
        <v>119</v>
      </c>
      <c r="C723" s="8" t="s">
        <v>824</v>
      </c>
      <c r="D723" s="9">
        <v>2424551.824</v>
      </c>
      <c r="E723" s="9">
        <v>1602970.1627</v>
      </c>
      <c r="F723" s="9">
        <v>1306695.3740000001</v>
      </c>
      <c r="G723" s="10">
        <f t="shared" si="11"/>
        <v>5334217.3607000001</v>
      </c>
    </row>
    <row r="724" spans="1:7" ht="13.8">
      <c r="A724" s="7">
        <v>719</v>
      </c>
      <c r="B724" s="8" t="s">
        <v>119</v>
      </c>
      <c r="C724" s="8" t="s">
        <v>826</v>
      </c>
      <c r="D724" s="9">
        <v>2499339.8906</v>
      </c>
      <c r="E724" s="9">
        <v>1652415.6058</v>
      </c>
      <c r="F724" s="9">
        <v>1347001.8833000001</v>
      </c>
      <c r="G724" s="10">
        <f t="shared" si="11"/>
        <v>5498757.3797000004</v>
      </c>
    </row>
    <row r="725" spans="1:7" ht="13.8">
      <c r="A725" s="7">
        <v>720</v>
      </c>
      <c r="B725" s="8" t="s">
        <v>119</v>
      </c>
      <c r="C725" s="8" t="s">
        <v>828</v>
      </c>
      <c r="D725" s="9">
        <v>2404753.3346000002</v>
      </c>
      <c r="E725" s="9">
        <v>1589880.5733</v>
      </c>
      <c r="F725" s="9">
        <v>1296025.1155999999</v>
      </c>
      <c r="G725" s="10">
        <f t="shared" si="11"/>
        <v>5290659.0235000001</v>
      </c>
    </row>
    <row r="726" spans="1:7" ht="13.8">
      <c r="A726" s="7">
        <v>721</v>
      </c>
      <c r="B726" s="8" t="s">
        <v>119</v>
      </c>
      <c r="C726" s="8" t="s">
        <v>830</v>
      </c>
      <c r="D726" s="9">
        <v>2254455.7217999999</v>
      </c>
      <c r="E726" s="9">
        <v>1490512.6876000001</v>
      </c>
      <c r="F726" s="9">
        <v>1215023.2605999999</v>
      </c>
      <c r="G726" s="10">
        <f t="shared" si="11"/>
        <v>4959991.67</v>
      </c>
    </row>
    <row r="727" spans="1:7" ht="13.8">
      <c r="A727" s="7">
        <v>722</v>
      </c>
      <c r="B727" s="8" t="s">
        <v>120</v>
      </c>
      <c r="C727" s="8" t="s">
        <v>834</v>
      </c>
      <c r="D727" s="9">
        <v>2237710.7138999999</v>
      </c>
      <c r="E727" s="9">
        <v>1479441.8794</v>
      </c>
      <c r="F727" s="9">
        <v>1205998.6547999999</v>
      </c>
      <c r="G727" s="10">
        <f t="shared" si="11"/>
        <v>4923151.2480999995</v>
      </c>
    </row>
    <row r="728" spans="1:7" ht="13.8">
      <c r="A728" s="7">
        <v>723</v>
      </c>
      <c r="B728" s="8" t="s">
        <v>120</v>
      </c>
      <c r="C728" s="8" t="s">
        <v>836</v>
      </c>
      <c r="D728" s="9">
        <v>3829238.3506999998</v>
      </c>
      <c r="E728" s="9">
        <v>2531665.7541999999</v>
      </c>
      <c r="F728" s="9">
        <v>2063741.4261</v>
      </c>
      <c r="G728" s="10">
        <f t="shared" si="11"/>
        <v>8424645.5309999995</v>
      </c>
    </row>
    <row r="729" spans="1:7" ht="13.8">
      <c r="A729" s="7">
        <v>724</v>
      </c>
      <c r="B729" s="8" t="s">
        <v>120</v>
      </c>
      <c r="C729" s="8" t="s">
        <v>838</v>
      </c>
      <c r="D729" s="9">
        <v>2629982.3724000002</v>
      </c>
      <c r="E729" s="9">
        <v>1738788.6824</v>
      </c>
      <c r="F729" s="9">
        <v>1417410.7420000001</v>
      </c>
      <c r="G729" s="10">
        <f t="shared" si="11"/>
        <v>5786181.7968000006</v>
      </c>
    </row>
    <row r="730" spans="1:7" ht="13.8">
      <c r="A730" s="7">
        <v>725</v>
      </c>
      <c r="B730" s="8" t="s">
        <v>120</v>
      </c>
      <c r="C730" s="8" t="s">
        <v>840</v>
      </c>
      <c r="D730" s="9">
        <v>3140214.6808000002</v>
      </c>
      <c r="E730" s="9">
        <v>2076124.0852999999</v>
      </c>
      <c r="F730" s="9">
        <v>1692396.9025000001</v>
      </c>
      <c r="G730" s="10">
        <f t="shared" si="11"/>
        <v>6908735.6686000004</v>
      </c>
    </row>
    <row r="731" spans="1:7" ht="13.8">
      <c r="A731" s="7">
        <v>726</v>
      </c>
      <c r="B731" s="8" t="s">
        <v>120</v>
      </c>
      <c r="C731" s="8" t="s">
        <v>842</v>
      </c>
      <c r="D731" s="9">
        <v>3392516.6954999999</v>
      </c>
      <c r="E731" s="9">
        <v>2242931.2442999999</v>
      </c>
      <c r="F731" s="9">
        <v>1828373.3218</v>
      </c>
      <c r="G731" s="10">
        <f t="shared" si="11"/>
        <v>7463821.2615999999</v>
      </c>
    </row>
    <row r="732" spans="1:7" ht="13.8">
      <c r="A732" s="7">
        <v>727</v>
      </c>
      <c r="B732" s="8" t="s">
        <v>120</v>
      </c>
      <c r="C732" s="8" t="s">
        <v>844</v>
      </c>
      <c r="D732" s="9">
        <v>2350167.5391000002</v>
      </c>
      <c r="E732" s="9">
        <v>1553791.6761</v>
      </c>
      <c r="F732" s="9">
        <v>1266606.48</v>
      </c>
      <c r="G732" s="10">
        <f t="shared" si="11"/>
        <v>5170565.6952</v>
      </c>
    </row>
    <row r="733" spans="1:7" ht="13.8">
      <c r="A733" s="7">
        <v>728</v>
      </c>
      <c r="B733" s="8" t="s">
        <v>120</v>
      </c>
      <c r="C733" s="8" t="s">
        <v>846</v>
      </c>
      <c r="D733" s="9">
        <v>2260457.1905</v>
      </c>
      <c r="E733" s="9">
        <v>1494480.5034</v>
      </c>
      <c r="F733" s="9">
        <v>1218257.7105</v>
      </c>
      <c r="G733" s="10">
        <f t="shared" si="11"/>
        <v>4973195.4044000003</v>
      </c>
    </row>
    <row r="734" spans="1:7" ht="13.8">
      <c r="A734" s="7">
        <v>729</v>
      </c>
      <c r="B734" s="8" t="s">
        <v>120</v>
      </c>
      <c r="C734" s="8" t="s">
        <v>848</v>
      </c>
      <c r="D734" s="9">
        <v>3508538.6973000001</v>
      </c>
      <c r="E734" s="9">
        <v>2319638.1247999999</v>
      </c>
      <c r="F734" s="9">
        <v>1890902.5741999999</v>
      </c>
      <c r="G734" s="10">
        <f t="shared" si="11"/>
        <v>7719079.3963000001</v>
      </c>
    </row>
    <row r="735" spans="1:7" ht="13.8">
      <c r="A735" s="7">
        <v>730</v>
      </c>
      <c r="B735" s="8" t="s">
        <v>120</v>
      </c>
      <c r="C735" s="8" t="s">
        <v>850</v>
      </c>
      <c r="D735" s="9">
        <v>2497515.6433999999</v>
      </c>
      <c r="E735" s="9">
        <v>1651209.5216000001</v>
      </c>
      <c r="F735" s="9">
        <v>1346018.7180000001</v>
      </c>
      <c r="G735" s="10">
        <f t="shared" si="11"/>
        <v>5494743.8830000004</v>
      </c>
    </row>
    <row r="736" spans="1:7" ht="13.8">
      <c r="A736" s="7">
        <v>731</v>
      </c>
      <c r="B736" s="8" t="s">
        <v>120</v>
      </c>
      <c r="C736" s="8" t="s">
        <v>853</v>
      </c>
      <c r="D736" s="9">
        <v>2305950.4874</v>
      </c>
      <c r="E736" s="9">
        <v>1524557.9787000001</v>
      </c>
      <c r="F736" s="9">
        <v>1242776.007</v>
      </c>
      <c r="G736" s="10">
        <f t="shared" si="11"/>
        <v>5073284.4731000001</v>
      </c>
    </row>
    <row r="737" spans="1:7" ht="13.8">
      <c r="A737" s="7">
        <v>732</v>
      </c>
      <c r="B737" s="8" t="s">
        <v>120</v>
      </c>
      <c r="C737" s="8" t="s">
        <v>855</v>
      </c>
      <c r="D737" s="9">
        <v>3441211.4747000001</v>
      </c>
      <c r="E737" s="9">
        <v>2275125.3502000002</v>
      </c>
      <c r="F737" s="9">
        <v>1854617.0349999999</v>
      </c>
      <c r="G737" s="10">
        <f t="shared" si="11"/>
        <v>7570953.8599000005</v>
      </c>
    </row>
    <row r="738" spans="1:7" ht="13.8">
      <c r="A738" s="7">
        <v>733</v>
      </c>
      <c r="B738" s="8" t="s">
        <v>120</v>
      </c>
      <c r="C738" s="8" t="s">
        <v>857</v>
      </c>
      <c r="D738" s="9">
        <v>2723830.1357</v>
      </c>
      <c r="E738" s="9">
        <v>1800835.2689</v>
      </c>
      <c r="F738" s="9">
        <v>1467989.3425</v>
      </c>
      <c r="G738" s="10">
        <f t="shared" si="11"/>
        <v>5992654.7471000003</v>
      </c>
    </row>
    <row r="739" spans="1:7" ht="13.8">
      <c r="A739" s="7">
        <v>734</v>
      </c>
      <c r="B739" s="8" t="s">
        <v>120</v>
      </c>
      <c r="C739" s="8" t="s">
        <v>859</v>
      </c>
      <c r="D739" s="9">
        <v>2341095.6614999999</v>
      </c>
      <c r="E739" s="9">
        <v>1547793.8877000001</v>
      </c>
      <c r="F739" s="9">
        <v>1261717.2546000001</v>
      </c>
      <c r="G739" s="10">
        <f t="shared" si="11"/>
        <v>5150606.8037999999</v>
      </c>
    </row>
    <row r="740" spans="1:7" ht="13.8">
      <c r="A740" s="7">
        <v>735</v>
      </c>
      <c r="B740" s="8" t="s">
        <v>120</v>
      </c>
      <c r="C740" s="8" t="s">
        <v>861</v>
      </c>
      <c r="D740" s="9">
        <v>3353287.0465000002</v>
      </c>
      <c r="E740" s="9">
        <v>2216994.9223000002</v>
      </c>
      <c r="F740" s="9">
        <v>1807230.7748</v>
      </c>
      <c r="G740" s="10">
        <f t="shared" si="11"/>
        <v>7377512.7436000006</v>
      </c>
    </row>
    <row r="741" spans="1:7" ht="13.8">
      <c r="A741" s="7">
        <v>736</v>
      </c>
      <c r="B741" s="8" t="s">
        <v>120</v>
      </c>
      <c r="C741" s="8" t="s">
        <v>863</v>
      </c>
      <c r="D741" s="9">
        <v>2222938.5644</v>
      </c>
      <c r="E741" s="9">
        <v>1469675.4084999999</v>
      </c>
      <c r="F741" s="9">
        <v>1198037.3074</v>
      </c>
      <c r="G741" s="10">
        <f t="shared" si="11"/>
        <v>4890651.2802999998</v>
      </c>
    </row>
    <row r="742" spans="1:7" ht="13.8">
      <c r="A742" s="7">
        <v>737</v>
      </c>
      <c r="B742" s="8" t="s">
        <v>120</v>
      </c>
      <c r="C742" s="8" t="s">
        <v>865</v>
      </c>
      <c r="D742" s="9">
        <v>2411443.0392</v>
      </c>
      <c r="E742" s="9">
        <v>1594303.4101</v>
      </c>
      <c r="F742" s="9">
        <v>1299630.4855</v>
      </c>
      <c r="G742" s="10">
        <f t="shared" si="11"/>
        <v>5305376.9347999999</v>
      </c>
    </row>
    <row r="743" spans="1:7" ht="13.8">
      <c r="A743" s="7">
        <v>738</v>
      </c>
      <c r="B743" s="8" t="s">
        <v>121</v>
      </c>
      <c r="C743" s="8" t="s">
        <v>869</v>
      </c>
      <c r="D743" s="9">
        <v>2492082.9822</v>
      </c>
      <c r="E743" s="9">
        <v>1647617.7675000001</v>
      </c>
      <c r="F743" s="9">
        <v>1343090.8229</v>
      </c>
      <c r="G743" s="10">
        <f t="shared" si="11"/>
        <v>5482791.5725999996</v>
      </c>
    </row>
    <row r="744" spans="1:7" ht="13.8">
      <c r="A744" s="7">
        <v>739</v>
      </c>
      <c r="B744" s="8" t="s">
        <v>121</v>
      </c>
      <c r="C744" s="8" t="s">
        <v>871</v>
      </c>
      <c r="D744" s="9">
        <v>2757736.5443000002</v>
      </c>
      <c r="E744" s="9">
        <v>1823252.1794</v>
      </c>
      <c r="F744" s="9">
        <v>1486262.966</v>
      </c>
      <c r="G744" s="10">
        <f t="shared" si="11"/>
        <v>6067251.6897</v>
      </c>
    </row>
    <row r="745" spans="1:7" ht="13.8">
      <c r="A745" s="7">
        <v>740</v>
      </c>
      <c r="B745" s="8" t="s">
        <v>121</v>
      </c>
      <c r="C745" s="8" t="s">
        <v>873</v>
      </c>
      <c r="D745" s="9">
        <v>2309024.9643000001</v>
      </c>
      <c r="E745" s="9">
        <v>1526590.6407999999</v>
      </c>
      <c r="F745" s="9">
        <v>1244432.9750000001</v>
      </c>
      <c r="G745" s="10">
        <f t="shared" si="11"/>
        <v>5080048.5800999999</v>
      </c>
    </row>
    <row r="746" spans="1:7" ht="13.8">
      <c r="A746" s="7">
        <v>741</v>
      </c>
      <c r="B746" s="8" t="s">
        <v>121</v>
      </c>
      <c r="C746" s="8" t="s">
        <v>875</v>
      </c>
      <c r="D746" s="9">
        <v>2585266.1321999999</v>
      </c>
      <c r="E746" s="9">
        <v>1709224.9509999999</v>
      </c>
      <c r="F746" s="9">
        <v>1393311.2346999999</v>
      </c>
      <c r="G746" s="10">
        <f t="shared" si="11"/>
        <v>5687802.3179000001</v>
      </c>
    </row>
    <row r="747" spans="1:7" ht="13.8">
      <c r="A747" s="7">
        <v>742</v>
      </c>
      <c r="B747" s="8" t="s">
        <v>121</v>
      </c>
      <c r="C747" s="8" t="s">
        <v>877</v>
      </c>
      <c r="D747" s="9">
        <v>3626033.5243000002</v>
      </c>
      <c r="E747" s="9">
        <v>2397318.7502000001</v>
      </c>
      <c r="F747" s="9">
        <v>1954225.5955999999</v>
      </c>
      <c r="G747" s="10">
        <f t="shared" si="11"/>
        <v>7977577.8700999999</v>
      </c>
    </row>
    <row r="748" spans="1:7" ht="13.8">
      <c r="A748" s="7">
        <v>743</v>
      </c>
      <c r="B748" s="8" t="s">
        <v>121</v>
      </c>
      <c r="C748" s="8" t="s">
        <v>879</v>
      </c>
      <c r="D748" s="9">
        <v>3005045.2683000001</v>
      </c>
      <c r="E748" s="9">
        <v>1986758.0700999999</v>
      </c>
      <c r="F748" s="9">
        <v>1619548.2860000001</v>
      </c>
      <c r="G748" s="10">
        <f t="shared" si="11"/>
        <v>6611351.6244000001</v>
      </c>
    </row>
    <row r="749" spans="1:7" ht="13.8">
      <c r="A749" s="7">
        <v>744</v>
      </c>
      <c r="B749" s="8" t="s">
        <v>121</v>
      </c>
      <c r="C749" s="8" t="s">
        <v>881</v>
      </c>
      <c r="D749" s="9">
        <v>2766655.5600999999</v>
      </c>
      <c r="E749" s="9">
        <v>1829148.9047999999</v>
      </c>
      <c r="F749" s="9">
        <v>1491069.8077</v>
      </c>
      <c r="G749" s="10">
        <f t="shared" si="11"/>
        <v>6086874.2725999998</v>
      </c>
    </row>
    <row r="750" spans="1:7" ht="13.8">
      <c r="A750" s="7">
        <v>745</v>
      </c>
      <c r="B750" s="8" t="s">
        <v>121</v>
      </c>
      <c r="C750" s="8" t="s">
        <v>883</v>
      </c>
      <c r="D750" s="9">
        <v>2403656.2036000001</v>
      </c>
      <c r="E750" s="9">
        <v>1589155.2153</v>
      </c>
      <c r="F750" s="9">
        <v>1295433.8244</v>
      </c>
      <c r="G750" s="10">
        <f t="shared" si="11"/>
        <v>5288245.2433000002</v>
      </c>
    </row>
    <row r="751" spans="1:7" ht="13.8">
      <c r="A751" s="7">
        <v>746</v>
      </c>
      <c r="B751" s="8" t="s">
        <v>121</v>
      </c>
      <c r="C751" s="8" t="s">
        <v>885</v>
      </c>
      <c r="D751" s="9">
        <v>3170037.9265999999</v>
      </c>
      <c r="E751" s="9">
        <v>2095841.4502999999</v>
      </c>
      <c r="F751" s="9">
        <v>1708469.9338</v>
      </c>
      <c r="G751" s="10">
        <f t="shared" si="11"/>
        <v>6974349.3106999993</v>
      </c>
    </row>
    <row r="752" spans="1:7" ht="13.8">
      <c r="A752" s="7">
        <v>747</v>
      </c>
      <c r="B752" s="8" t="s">
        <v>121</v>
      </c>
      <c r="C752" s="8" t="s">
        <v>887</v>
      </c>
      <c r="D752" s="9">
        <v>2235683.8023999999</v>
      </c>
      <c r="E752" s="9">
        <v>1478101.8055</v>
      </c>
      <c r="F752" s="9">
        <v>1204906.2649000001</v>
      </c>
      <c r="G752" s="10">
        <f t="shared" si="11"/>
        <v>4918691.8728</v>
      </c>
    </row>
    <row r="753" spans="1:7" ht="13.8">
      <c r="A753" s="7">
        <v>748</v>
      </c>
      <c r="B753" s="8" t="s">
        <v>121</v>
      </c>
      <c r="C753" s="8" t="s">
        <v>889</v>
      </c>
      <c r="D753" s="9">
        <v>2141429.6242999998</v>
      </c>
      <c r="E753" s="9">
        <v>1415786.5216000001</v>
      </c>
      <c r="F753" s="9">
        <v>1154108.6299999999</v>
      </c>
      <c r="G753" s="10">
        <f t="shared" si="11"/>
        <v>4711324.7758999998</v>
      </c>
    </row>
    <row r="754" spans="1:7" ht="13.8">
      <c r="A754" s="7">
        <v>749</v>
      </c>
      <c r="B754" s="8" t="s">
        <v>121</v>
      </c>
      <c r="C754" s="8" t="s">
        <v>891</v>
      </c>
      <c r="D754" s="9">
        <v>2295940.0389</v>
      </c>
      <c r="E754" s="9">
        <v>1517939.6625999999</v>
      </c>
      <c r="F754" s="9">
        <v>1237380.9453</v>
      </c>
      <c r="G754" s="10">
        <f t="shared" si="11"/>
        <v>5051260.6468000002</v>
      </c>
    </row>
    <row r="755" spans="1:7" ht="13.8">
      <c r="A755" s="7">
        <v>750</v>
      </c>
      <c r="B755" s="8" t="s">
        <v>121</v>
      </c>
      <c r="C755" s="8" t="s">
        <v>893</v>
      </c>
      <c r="D755" s="9">
        <v>2497106.3404000001</v>
      </c>
      <c r="E755" s="9">
        <v>1650938.9146</v>
      </c>
      <c r="F755" s="9">
        <v>1345798.1269</v>
      </c>
      <c r="G755" s="10">
        <f t="shared" si="11"/>
        <v>5493843.3818999995</v>
      </c>
    </row>
    <row r="756" spans="1:7" ht="13.8">
      <c r="A756" s="7">
        <v>751</v>
      </c>
      <c r="B756" s="8" t="s">
        <v>121</v>
      </c>
      <c r="C756" s="8" t="s">
        <v>895</v>
      </c>
      <c r="D756" s="9">
        <v>2747781.4600999998</v>
      </c>
      <c r="E756" s="9">
        <v>1816670.4669999999</v>
      </c>
      <c r="F756" s="9">
        <v>1480897.7424999999</v>
      </c>
      <c r="G756" s="10">
        <f t="shared" si="11"/>
        <v>6045349.6695999997</v>
      </c>
    </row>
    <row r="757" spans="1:7" ht="13.8">
      <c r="A757" s="7">
        <v>752</v>
      </c>
      <c r="B757" s="8" t="s">
        <v>121</v>
      </c>
      <c r="C757" s="8" t="s">
        <v>897</v>
      </c>
      <c r="D757" s="9">
        <v>2548539.8221</v>
      </c>
      <c r="E757" s="9">
        <v>1684943.6884999999</v>
      </c>
      <c r="F757" s="9">
        <v>1373517.8448000001</v>
      </c>
      <c r="G757" s="10">
        <f t="shared" si="11"/>
        <v>5607001.3553999998</v>
      </c>
    </row>
    <row r="758" spans="1:7" ht="13.8">
      <c r="A758" s="7">
        <v>753</v>
      </c>
      <c r="B758" s="8" t="s">
        <v>121</v>
      </c>
      <c r="C758" s="8" t="s">
        <v>899</v>
      </c>
      <c r="D758" s="9">
        <v>2656015.2969999998</v>
      </c>
      <c r="E758" s="9">
        <v>1756000.1113</v>
      </c>
      <c r="F758" s="9">
        <v>1431441.0059</v>
      </c>
      <c r="G758" s="10">
        <f t="shared" si="11"/>
        <v>5843456.4141999995</v>
      </c>
    </row>
    <row r="759" spans="1:7" ht="13.8">
      <c r="A759" s="7">
        <v>754</v>
      </c>
      <c r="B759" s="8" t="s">
        <v>121</v>
      </c>
      <c r="C759" s="8" t="s">
        <v>901</v>
      </c>
      <c r="D759" s="9">
        <v>2649703.6754000001</v>
      </c>
      <c r="E759" s="9">
        <v>1751827.2407</v>
      </c>
      <c r="F759" s="9">
        <v>1428039.4013</v>
      </c>
      <c r="G759" s="10">
        <f t="shared" si="11"/>
        <v>5829570.3174000001</v>
      </c>
    </row>
    <row r="760" spans="1:7" ht="13.8">
      <c r="A760" s="7">
        <v>755</v>
      </c>
      <c r="B760" s="8" t="s">
        <v>122</v>
      </c>
      <c r="C760" s="8" t="s">
        <v>905</v>
      </c>
      <c r="D760" s="9">
        <v>2494087.6971</v>
      </c>
      <c r="E760" s="9">
        <v>1648943.1664</v>
      </c>
      <c r="F760" s="9">
        <v>1344171.2501000001</v>
      </c>
      <c r="G760" s="10">
        <f t="shared" si="11"/>
        <v>5487202.1135999998</v>
      </c>
    </row>
    <row r="761" spans="1:7" ht="13.8">
      <c r="A761" s="7">
        <v>756</v>
      </c>
      <c r="B761" s="8" t="s">
        <v>122</v>
      </c>
      <c r="C761" s="8" t="s">
        <v>907</v>
      </c>
      <c r="D761" s="9">
        <v>2414900.247</v>
      </c>
      <c r="E761" s="9">
        <v>1596589.1113</v>
      </c>
      <c r="F761" s="9">
        <v>1301493.7235999999</v>
      </c>
      <c r="G761" s="10">
        <f t="shared" si="11"/>
        <v>5312983.0818999996</v>
      </c>
    </row>
    <row r="762" spans="1:7" ht="13.8">
      <c r="A762" s="7">
        <v>757</v>
      </c>
      <c r="B762" s="8" t="s">
        <v>122</v>
      </c>
      <c r="C762" s="8" t="s">
        <v>909</v>
      </c>
      <c r="D762" s="9">
        <v>2849977.8459000001</v>
      </c>
      <c r="E762" s="9">
        <v>1884236.6684999999</v>
      </c>
      <c r="F762" s="9">
        <v>1535975.7752</v>
      </c>
      <c r="G762" s="10">
        <f t="shared" si="11"/>
        <v>6270190.2895999998</v>
      </c>
    </row>
    <row r="763" spans="1:7" ht="13.8">
      <c r="A763" s="7">
        <v>758</v>
      </c>
      <c r="B763" s="8" t="s">
        <v>122</v>
      </c>
      <c r="C763" s="8" t="s">
        <v>911</v>
      </c>
      <c r="D763" s="9">
        <v>3145544.1036</v>
      </c>
      <c r="E763" s="9">
        <v>2079647.5841999999</v>
      </c>
      <c r="F763" s="9">
        <v>1695269.1579</v>
      </c>
      <c r="G763" s="10">
        <f t="shared" si="11"/>
        <v>6920460.8456999995</v>
      </c>
    </row>
    <row r="764" spans="1:7" ht="13.8">
      <c r="A764" s="7">
        <v>759</v>
      </c>
      <c r="B764" s="8" t="s">
        <v>122</v>
      </c>
      <c r="C764" s="8" t="s">
        <v>913</v>
      </c>
      <c r="D764" s="9">
        <v>2737860.9161</v>
      </c>
      <c r="E764" s="9">
        <v>1810111.5904000001</v>
      </c>
      <c r="F764" s="9">
        <v>1475551.1342</v>
      </c>
      <c r="G764" s="10">
        <f t="shared" si="11"/>
        <v>6023523.6407000003</v>
      </c>
    </row>
    <row r="765" spans="1:7" ht="13.8">
      <c r="A765" s="7">
        <v>760</v>
      </c>
      <c r="B765" s="8" t="s">
        <v>122</v>
      </c>
      <c r="C765" s="8" t="s">
        <v>915</v>
      </c>
      <c r="D765" s="9">
        <v>3801677.63</v>
      </c>
      <c r="E765" s="9">
        <v>2513444.2370000002</v>
      </c>
      <c r="F765" s="9">
        <v>2048887.767</v>
      </c>
      <c r="G765" s="10">
        <f t="shared" si="11"/>
        <v>8364009.6340000005</v>
      </c>
    </row>
    <row r="766" spans="1:7" ht="13.8">
      <c r="A766" s="7">
        <v>761</v>
      </c>
      <c r="B766" s="8" t="s">
        <v>122</v>
      </c>
      <c r="C766" s="8" t="s">
        <v>917</v>
      </c>
      <c r="D766" s="9">
        <v>2887209.2275</v>
      </c>
      <c r="E766" s="9">
        <v>1908851.8544000001</v>
      </c>
      <c r="F766" s="9">
        <v>1556041.3698</v>
      </c>
      <c r="G766" s="10">
        <f t="shared" si="11"/>
        <v>6352102.4517000001</v>
      </c>
    </row>
    <row r="767" spans="1:7" ht="13.8">
      <c r="A767" s="7">
        <v>762</v>
      </c>
      <c r="B767" s="8" t="s">
        <v>122</v>
      </c>
      <c r="C767" s="8" t="s">
        <v>831</v>
      </c>
      <c r="D767" s="9">
        <v>2619484.8991</v>
      </c>
      <c r="E767" s="9">
        <v>1731848.3744000001</v>
      </c>
      <c r="F767" s="9">
        <v>1411753.2016</v>
      </c>
      <c r="G767" s="10">
        <f t="shared" si="11"/>
        <v>5763086.4751000004</v>
      </c>
    </row>
    <row r="768" spans="1:7" ht="13.8">
      <c r="A768" s="7">
        <v>763</v>
      </c>
      <c r="B768" s="8" t="s">
        <v>122</v>
      </c>
      <c r="C768" s="8" t="s">
        <v>920</v>
      </c>
      <c r="D768" s="9">
        <v>2831737.2522999998</v>
      </c>
      <c r="E768" s="9">
        <v>1872177.0676</v>
      </c>
      <c r="F768" s="9">
        <v>1526145.1339</v>
      </c>
      <c r="G768" s="10">
        <f t="shared" si="11"/>
        <v>6230059.4537999993</v>
      </c>
    </row>
    <row r="769" spans="1:7" ht="13.8">
      <c r="A769" s="7">
        <v>764</v>
      </c>
      <c r="B769" s="8" t="s">
        <v>122</v>
      </c>
      <c r="C769" s="8" t="s">
        <v>922</v>
      </c>
      <c r="D769" s="9">
        <v>3737662.2357000001</v>
      </c>
      <c r="E769" s="9">
        <v>2471121.0471999999</v>
      </c>
      <c r="F769" s="9">
        <v>2014387.1146</v>
      </c>
      <c r="G769" s="10">
        <f t="shared" si="11"/>
        <v>8223170.3975</v>
      </c>
    </row>
    <row r="770" spans="1:7" ht="13.8">
      <c r="A770" s="7">
        <v>765</v>
      </c>
      <c r="B770" s="8" t="s">
        <v>122</v>
      </c>
      <c r="C770" s="8" t="s">
        <v>924</v>
      </c>
      <c r="D770" s="9">
        <v>2333721.4240999999</v>
      </c>
      <c r="E770" s="9">
        <v>1542918.4783999999</v>
      </c>
      <c r="F770" s="9">
        <v>1257742.9605</v>
      </c>
      <c r="G770" s="10">
        <f t="shared" si="11"/>
        <v>5134382.8629999999</v>
      </c>
    </row>
    <row r="771" spans="1:7" ht="13.8">
      <c r="A771" s="7">
        <v>766</v>
      </c>
      <c r="B771" s="8" t="s">
        <v>122</v>
      </c>
      <c r="C771" s="8" t="s">
        <v>926</v>
      </c>
      <c r="D771" s="9">
        <v>2695486.818</v>
      </c>
      <c r="E771" s="9">
        <v>1782096.3448000001</v>
      </c>
      <c r="F771" s="9">
        <v>1452713.9081999999</v>
      </c>
      <c r="G771" s="10">
        <f t="shared" si="11"/>
        <v>5930297.0710000005</v>
      </c>
    </row>
    <row r="772" spans="1:7" ht="13.8">
      <c r="A772" s="7">
        <v>767</v>
      </c>
      <c r="B772" s="8" t="s">
        <v>122</v>
      </c>
      <c r="C772" s="8" t="s">
        <v>928</v>
      </c>
      <c r="D772" s="9">
        <v>2855779.6721000001</v>
      </c>
      <c r="E772" s="9">
        <v>1888072.4926</v>
      </c>
      <c r="F772" s="9">
        <v>1539102.6291</v>
      </c>
      <c r="G772" s="10">
        <f t="shared" si="11"/>
        <v>6282954.7938000001</v>
      </c>
    </row>
    <row r="773" spans="1:7" ht="13.8">
      <c r="A773" s="7">
        <v>768</v>
      </c>
      <c r="B773" s="8" t="s">
        <v>122</v>
      </c>
      <c r="C773" s="8" t="s">
        <v>930</v>
      </c>
      <c r="D773" s="9">
        <v>3153943.0301000001</v>
      </c>
      <c r="E773" s="9">
        <v>2085200.4572999999</v>
      </c>
      <c r="F773" s="9">
        <v>1699795.7009999999</v>
      </c>
      <c r="G773" s="10">
        <f t="shared" si="11"/>
        <v>6938939.1884000003</v>
      </c>
    </row>
    <row r="774" spans="1:7" ht="13.8">
      <c r="A774" s="7">
        <v>769</v>
      </c>
      <c r="B774" s="8" t="s">
        <v>128</v>
      </c>
      <c r="C774" s="8" t="s">
        <v>934</v>
      </c>
      <c r="D774" s="9">
        <v>2083402.5499</v>
      </c>
      <c r="E774" s="9">
        <v>1377422.4545</v>
      </c>
      <c r="F774" s="9">
        <v>1122835.341</v>
      </c>
      <c r="G774" s="10">
        <f t="shared" si="11"/>
        <v>4583660.3454</v>
      </c>
    </row>
    <row r="775" spans="1:7" ht="13.8">
      <c r="A775" s="7">
        <v>770</v>
      </c>
      <c r="B775" s="8" t="s">
        <v>128</v>
      </c>
      <c r="C775" s="8" t="s">
        <v>936</v>
      </c>
      <c r="D775" s="9">
        <v>5318433.5860000001</v>
      </c>
      <c r="E775" s="9">
        <v>3516233.5019999999</v>
      </c>
      <c r="F775" s="9">
        <v>2866332.86</v>
      </c>
      <c r="G775" s="10">
        <f t="shared" ref="G775:G779" si="12">D775+E775+F775</f>
        <v>11700999.947999999</v>
      </c>
    </row>
    <row r="776" spans="1:7" ht="13.8">
      <c r="A776" s="7">
        <v>771</v>
      </c>
      <c r="B776" s="8" t="s">
        <v>128</v>
      </c>
      <c r="C776" s="8" t="s">
        <v>938</v>
      </c>
      <c r="D776" s="9">
        <v>2995728.1985999998</v>
      </c>
      <c r="E776" s="9">
        <v>1980598.1751000001</v>
      </c>
      <c r="F776" s="9">
        <v>1614526.9158999999</v>
      </c>
      <c r="G776" s="10">
        <f t="shared" si="12"/>
        <v>6590853.2895999998</v>
      </c>
    </row>
    <row r="777" spans="1:7" ht="13.8">
      <c r="A777" s="7">
        <v>772</v>
      </c>
      <c r="B777" s="8" t="s">
        <v>128</v>
      </c>
      <c r="C777" s="8" t="s">
        <v>940</v>
      </c>
      <c r="D777" s="9">
        <v>2567378.7823000001</v>
      </c>
      <c r="E777" s="9">
        <v>1697398.8940000001</v>
      </c>
      <c r="F777" s="9">
        <v>1383670.9717000001</v>
      </c>
      <c r="G777" s="10">
        <f t="shared" si="12"/>
        <v>5648448.648</v>
      </c>
    </row>
    <row r="778" spans="1:7" ht="13.8">
      <c r="A778" s="7">
        <v>773</v>
      </c>
      <c r="B778" s="8" t="s">
        <v>128</v>
      </c>
      <c r="C778" s="8" t="s">
        <v>942</v>
      </c>
      <c r="D778" s="9">
        <v>2439446.3939</v>
      </c>
      <c r="E778" s="9">
        <v>1612817.5708000001</v>
      </c>
      <c r="F778" s="9">
        <v>1314722.6991000001</v>
      </c>
      <c r="G778" s="10">
        <f t="shared" si="12"/>
        <v>5366986.6638000002</v>
      </c>
    </row>
    <row r="779" spans="1:7" ht="13.8">
      <c r="A779" s="7">
        <v>774</v>
      </c>
      <c r="B779" s="8" t="s">
        <v>128</v>
      </c>
      <c r="C779" s="8" t="s">
        <v>944</v>
      </c>
      <c r="D779" s="9">
        <v>2509307.1412</v>
      </c>
      <c r="E779" s="9">
        <v>1659005.362</v>
      </c>
      <c r="F779" s="9">
        <v>1352373.6638</v>
      </c>
      <c r="G779" s="10">
        <f t="shared" si="12"/>
        <v>5520686.1670000004</v>
      </c>
    </row>
    <row r="780" spans="1:7" ht="28.2" customHeight="1">
      <c r="A780" s="174" t="s">
        <v>43</v>
      </c>
      <c r="B780" s="175"/>
      <c r="C780" s="176"/>
      <c r="D780" s="12">
        <f>SUM(D6:D779)</f>
        <v>1971549151.5810006</v>
      </c>
      <c r="E780" s="12">
        <f t="shared" ref="E780:G780" si="13">SUM(E6:E779)</f>
        <v>1303471607.8465996</v>
      </c>
      <c r="F780" s="12">
        <f t="shared" si="13"/>
        <v>1062552728.5109</v>
      </c>
      <c r="G780" s="12">
        <f t="shared" si="13"/>
        <v>4337573487.9384995</v>
      </c>
    </row>
  </sheetData>
  <mergeCells count="4">
    <mergeCell ref="A1:G1"/>
    <mergeCell ref="A2:G2"/>
    <mergeCell ref="A3:G3"/>
    <mergeCell ref="A780:C780"/>
  </mergeCells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3</vt:i4>
      </vt:variant>
    </vt:vector>
  </HeadingPairs>
  <TitlesOfParts>
    <vt:vector size="12" baseType="lpstr">
      <vt:lpstr>MONTHENTRY</vt:lpstr>
      <vt:lpstr>Sum &amp; FG</vt:lpstr>
      <vt:lpstr>State Details</vt:lpstr>
      <vt:lpstr>State Details (2)</vt:lpstr>
      <vt:lpstr>SumSum</vt:lpstr>
      <vt:lpstr>LG Details </vt:lpstr>
      <vt:lpstr>Ecology to States</vt:lpstr>
      <vt:lpstr>Eco to LGCs</vt:lpstr>
      <vt:lpstr>ECOLOGY TO INDIVIDUAL LGCS</vt:lpstr>
      <vt:lpstr>acctmonth</vt:lpstr>
      <vt:lpstr>previuosmonth</vt:lpstr>
      <vt:lpstr>SumSum!Print_Area</vt:lpstr>
    </vt:vector>
  </TitlesOfParts>
  <Company>OAGF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FUNDS</dc:creator>
  <cp:lastModifiedBy>Lucky Ogidan</cp:lastModifiedBy>
  <cp:lastPrinted>2023-11-07T14:21:00Z</cp:lastPrinted>
  <dcterms:created xsi:type="dcterms:W3CDTF">2003-11-12T08:54:00Z</dcterms:created>
  <dcterms:modified xsi:type="dcterms:W3CDTF">2023-11-15T13:13:35Z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8C1EC884905140E5BFE2229E33768884_13</vt:lpwstr>
  </property>
  <property fmtid="{D5CDD505-2E9C-101B-9397-08002B2CF9AE}" pid="3" name="KSOProductBuildVer">
    <vt:lpwstr>1033-12.2.0.13266</vt:lpwstr>
  </property>
</Properties>
</file>